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J:\CAD-SEGECON\2. Atas de Registro de Preços\UDESC\Vigência Expirada\PP 0906-2014 - UDESC - Eventos - Vig 15.09.15\"/>
    </mc:Choice>
  </mc:AlternateContent>
  <bookViews>
    <workbookView xWindow="0" yWindow="0" windowWidth="20490" windowHeight="7155" tabRatio="711"/>
  </bookViews>
  <sheets>
    <sheet name="Reitoria_PROEX" sheetId="75" r:id="rId1"/>
    <sheet name="ANPED" sheetId="102" r:id="rId2"/>
    <sheet name="GESTOR" sheetId="100" r:id="rId3"/>
    <sheet name="Aditivos ARP" sheetId="101" r:id="rId4"/>
    <sheet name="Modelo Anexo II IN 002_2014" sheetId="77" r:id="rId5"/>
  </sheets>
  <definedNames>
    <definedName name="diasuteis" localSheetId="3">#REF!</definedName>
    <definedName name="diasuteis" localSheetId="1">#REF!</definedName>
    <definedName name="diasuteis" localSheetId="2">#REF!</definedName>
    <definedName name="diasuteis" localSheetId="0">#REF!</definedName>
    <definedName name="diasuteis">#REF!</definedName>
    <definedName name="Ferias" localSheetId="3">#REF!</definedName>
    <definedName name="Ferias" localSheetId="1">#REF!</definedName>
    <definedName name="Ferias" localSheetId="2">#REF!</definedName>
    <definedName name="Ferias">#REF!</definedName>
    <definedName name="RD" localSheetId="3">OFFSET(#REF!,(MATCH(SMALL(#REF!,ROW()-10),#REF!,0)-1),0)</definedName>
    <definedName name="RD" localSheetId="1">OFFSET(#REF!,(MATCH(SMALL(#REF!,ROW()-10),#REF!,0)-1),0)</definedName>
    <definedName name="RD" localSheetId="2">OFFSET(#REF!,(MATCH(SMALL(#REF!,ROW()-10),#REF!,0)-1),0)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K5" i="75" l="1"/>
  <c r="K6" i="75"/>
  <c r="K7" i="75"/>
  <c r="K8" i="75"/>
  <c r="K9" i="75"/>
  <c r="K10" i="75"/>
  <c r="K11" i="75"/>
  <c r="K12" i="75"/>
  <c r="K13" i="75"/>
  <c r="K14" i="75"/>
  <c r="K15" i="75"/>
  <c r="K16" i="75"/>
  <c r="K17" i="75"/>
  <c r="K18" i="75"/>
  <c r="K4" i="75"/>
  <c r="J15" i="75" l="1"/>
  <c r="J13" i="75"/>
  <c r="J12" i="75"/>
  <c r="J11" i="75"/>
  <c r="J10" i="75"/>
  <c r="J9" i="75"/>
  <c r="J4" i="100"/>
  <c r="Q9" i="101"/>
  <c r="R9" i="101" l="1"/>
  <c r="P9" i="101"/>
  <c r="P10" i="101"/>
  <c r="P11" i="101"/>
  <c r="P12" i="101"/>
  <c r="P13" i="101"/>
  <c r="P15" i="101"/>
  <c r="N4" i="101"/>
  <c r="M6" i="100" l="1"/>
  <c r="M7" i="100"/>
  <c r="M10" i="100"/>
  <c r="M11" i="100"/>
  <c r="M14" i="100"/>
  <c r="M18" i="100"/>
  <c r="M19" i="100"/>
  <c r="N19" i="100"/>
  <c r="M20" i="100"/>
  <c r="N20" i="100"/>
  <c r="M21" i="100"/>
  <c r="N21" i="100"/>
  <c r="M22" i="100"/>
  <c r="N22" i="100"/>
  <c r="M4" i="100"/>
  <c r="J5" i="100"/>
  <c r="M5" i="100" s="1"/>
  <c r="J6" i="100"/>
  <c r="J7" i="100"/>
  <c r="J8" i="100"/>
  <c r="M8" i="100" s="1"/>
  <c r="J9" i="100"/>
  <c r="M9" i="100" s="1"/>
  <c r="J10" i="100"/>
  <c r="J11" i="100"/>
  <c r="J12" i="100"/>
  <c r="M12" i="100" s="1"/>
  <c r="J13" i="100"/>
  <c r="M13" i="100" s="1"/>
  <c r="J14" i="100"/>
  <c r="J15" i="100"/>
  <c r="M15" i="100" s="1"/>
  <c r="J16" i="100"/>
  <c r="M16" i="100" s="1"/>
  <c r="J17" i="100"/>
  <c r="M17" i="100" s="1"/>
  <c r="J18" i="100"/>
  <c r="K18" i="102"/>
  <c r="L18" i="102" s="1"/>
  <c r="K17" i="102"/>
  <c r="L17" i="102" s="1"/>
  <c r="K16" i="102"/>
  <c r="L16" i="102" s="1"/>
  <c r="K15" i="102"/>
  <c r="L15" i="102" s="1"/>
  <c r="K14" i="102"/>
  <c r="L14" i="102" s="1"/>
  <c r="K13" i="102"/>
  <c r="L13" i="102" s="1"/>
  <c r="K12" i="102"/>
  <c r="L12" i="102" s="1"/>
  <c r="K11" i="102"/>
  <c r="L11" i="102" s="1"/>
  <c r="K10" i="102"/>
  <c r="L10" i="102" s="1"/>
  <c r="K9" i="102"/>
  <c r="L9" i="102" s="1"/>
  <c r="K8" i="102"/>
  <c r="L8" i="102" s="1"/>
  <c r="K7" i="102"/>
  <c r="L7" i="102" s="1"/>
  <c r="K6" i="102"/>
  <c r="L6" i="102" s="1"/>
  <c r="K5" i="102"/>
  <c r="L5" i="102" s="1"/>
  <c r="K4" i="102"/>
  <c r="L4" i="102" s="1"/>
  <c r="J4" i="75"/>
  <c r="M23" i="100" l="1"/>
  <c r="N28" i="100" s="1"/>
  <c r="N9" i="101"/>
  <c r="L5" i="101"/>
  <c r="L6" i="101"/>
  <c r="L7" i="101"/>
  <c r="L8" i="101"/>
  <c r="L9" i="101"/>
  <c r="M9" i="101" s="1"/>
  <c r="L11" i="101"/>
  <c r="L13" i="101"/>
  <c r="L4" i="101"/>
  <c r="M4" i="101" s="1"/>
  <c r="J18" i="101"/>
  <c r="J4" i="101"/>
  <c r="I5" i="101"/>
  <c r="I6" i="101"/>
  <c r="I7" i="101"/>
  <c r="I8" i="101"/>
  <c r="I9" i="101"/>
  <c r="I10" i="101"/>
  <c r="J9" i="101" s="1"/>
  <c r="I11" i="101"/>
  <c r="I12" i="101"/>
  <c r="I13" i="101"/>
  <c r="I14" i="101"/>
  <c r="I15" i="101"/>
  <c r="I16" i="101"/>
  <c r="J16" i="101" s="1"/>
  <c r="I17" i="101"/>
  <c r="J17" i="101" s="1"/>
  <c r="I18" i="101"/>
  <c r="I4" i="101"/>
  <c r="K18" i="100" l="1"/>
  <c r="N18" i="100" s="1"/>
  <c r="K14" i="100"/>
  <c r="N14" i="100" s="1"/>
  <c r="K17" i="100"/>
  <c r="N17" i="100" s="1"/>
  <c r="K16" i="100"/>
  <c r="N16" i="100" s="1"/>
  <c r="K15" i="100"/>
  <c r="N15" i="100" s="1"/>
  <c r="K13" i="100"/>
  <c r="N13" i="100" s="1"/>
  <c r="K12" i="100"/>
  <c r="N12" i="100" s="1"/>
  <c r="K11" i="100"/>
  <c r="N11" i="100" s="1"/>
  <c r="L18" i="75"/>
  <c r="L16" i="75"/>
  <c r="L14" i="75"/>
  <c r="L12" i="75"/>
  <c r="L17" i="75"/>
  <c r="L15" i="75"/>
  <c r="L13" i="75"/>
  <c r="L11" i="75"/>
  <c r="L17" i="100" l="1"/>
  <c r="L18" i="100"/>
  <c r="L16" i="100"/>
  <c r="L14" i="100"/>
  <c r="L13" i="100"/>
  <c r="L12" i="100"/>
  <c r="L15" i="100"/>
  <c r="L11" i="100"/>
  <c r="K10" i="100"/>
  <c r="N10" i="100" s="1"/>
  <c r="L10" i="75"/>
  <c r="K7" i="100" l="1"/>
  <c r="N7" i="100" s="1"/>
  <c r="K8" i="100"/>
  <c r="N8" i="100" s="1"/>
  <c r="K5" i="100"/>
  <c r="N5" i="100" s="1"/>
  <c r="K6" i="100"/>
  <c r="N6" i="100" s="1"/>
  <c r="L10" i="100"/>
  <c r="K9" i="100"/>
  <c r="N9" i="100" s="1"/>
  <c r="L6" i="75"/>
  <c r="L8" i="75"/>
  <c r="L5" i="75"/>
  <c r="L7" i="75"/>
  <c r="L9" i="75"/>
  <c r="K4" i="100" l="1"/>
  <c r="N4" i="100" s="1"/>
  <c r="N23" i="100" s="1"/>
  <c r="N29" i="100" s="1"/>
  <c r="N31" i="100" s="1"/>
  <c r="L6" i="100"/>
  <c r="L8" i="100"/>
  <c r="L5" i="100"/>
  <c r="L7" i="100"/>
  <c r="L9" i="100"/>
  <c r="L4" i="75"/>
  <c r="L4" i="100" l="1"/>
</calcChain>
</file>

<file path=xl/comments1.xml><?xml version="1.0" encoding="utf-8"?>
<comments xmlns="http://schemas.openxmlformats.org/spreadsheetml/2006/main">
  <authors>
    <author>Érico Kretzer Júnior</author>
    <author>Gabriela Monteiro</author>
  </authors>
  <commentList>
    <comment ref="X1" authorId="0" shapeId="0">
      <text>
        <r>
          <rPr>
            <b/>
            <sz val="9"/>
            <color indexed="81"/>
            <rFont val="Segoe UI"/>
            <family val="2"/>
          </rPr>
          <t>Érico Kretzer Júnior:</t>
        </r>
        <r>
          <rPr>
            <sz val="9"/>
            <color indexed="81"/>
            <rFont val="Segoe UI"/>
            <family val="2"/>
          </rPr>
          <t xml:space="preserve">
Alterado pela errata da OS.</t>
        </r>
      </text>
    </comment>
    <comment ref="J9" authorId="1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1 - 2º Aditivo</t>
        </r>
      </text>
    </comment>
    <comment ref="J10" authorId="1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1 - 2º Aditivo</t>
        </r>
      </text>
    </comment>
    <comment ref="J11" authorId="1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1 - 2º Aditivo</t>
        </r>
      </text>
    </comment>
    <comment ref="J12" authorId="1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1 - 2º Aditivo</t>
        </r>
      </text>
    </comment>
    <comment ref="J13" authorId="1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1 - 2º Aditivo</t>
        </r>
      </text>
    </comment>
    <comment ref="J15" authorId="1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1 - 2º Aditivo</t>
        </r>
      </text>
    </comment>
  </commentList>
</comments>
</file>

<file path=xl/comments2.xml><?xml version="1.0" encoding="utf-8"?>
<comments xmlns="http://schemas.openxmlformats.org/spreadsheetml/2006/main">
  <authors>
    <author>Gabriela Monteiro</author>
  </authors>
  <commentList>
    <comment ref="J4" authorId="0" shapeId="0">
      <text>
        <r>
          <rPr>
            <b/>
            <sz val="9"/>
            <color indexed="81"/>
            <rFont val="Segoe UI"/>
            <family val="2"/>
          </rPr>
          <t xml:space="preserve">Gabriela Monteiro:
</t>
        </r>
        <r>
          <rPr>
            <sz val="9"/>
            <color indexed="81"/>
            <rFont val="Segoe UI"/>
            <family val="2"/>
          </rPr>
          <t>Quantitativos relativos ao 1º Aditivo</t>
        </r>
      </text>
    </comment>
    <comment ref="J5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Quantitativos relativos ao 1º Aditivo</t>
        </r>
      </text>
    </comment>
    <comment ref="J6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Quantitativos relativos ao 1º Aditivo</t>
        </r>
      </text>
    </comment>
    <comment ref="J7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Quantitativos relativos ao 1º Aditivo</t>
        </r>
      </text>
    </comment>
    <comment ref="J8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Quantitativos relativos ao 1º Aditivo</t>
        </r>
      </text>
    </comment>
    <comment ref="J9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Quantitativos relativos ao 1º Aditivo</t>
        </r>
      </text>
    </comment>
    <comment ref="J11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Quantitativos relativos ao 1º Aditivo</t>
        </r>
      </text>
    </comment>
    <comment ref="J13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Quantitativos relativos ao 1º Aditivo</t>
        </r>
      </text>
    </comment>
  </commentList>
</comments>
</file>

<file path=xl/comments3.xml><?xml version="1.0" encoding="utf-8"?>
<comments xmlns="http://schemas.openxmlformats.org/spreadsheetml/2006/main">
  <authors>
    <author>Gabriela Monteiro</author>
  </authors>
  <commentList>
    <comment ref="K3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ANPED</t>
        </r>
      </text>
    </comment>
  </commentList>
</comments>
</file>

<file path=xl/sharedStrings.xml><?xml version="1.0" encoding="utf-8"?>
<sst xmlns="http://schemas.openxmlformats.org/spreadsheetml/2006/main" count="383" uniqueCount="102">
  <si>
    <t>Saldo / Automático</t>
  </si>
  <si>
    <t>LOTE</t>
  </si>
  <si>
    <t>FORNECEDOR</t>
  </si>
  <si>
    <t>Entrega 
(Dias)</t>
  </si>
  <si>
    <t>ITEM</t>
  </si>
  <si>
    <t>Preço UNITÁRIO (R$)</t>
  </si>
  <si>
    <t>PRODUTO - CARACTERÍSTICAS MÍNIMAS</t>
  </si>
  <si>
    <t>UNIDADE</t>
  </si>
  <si>
    <t>ALERTA</t>
  </si>
  <si>
    <t>Item</t>
  </si>
  <si>
    <t>Unidade</t>
  </si>
  <si>
    <t>Lote</t>
  </si>
  <si>
    <t>Pagto. (Dias)</t>
  </si>
  <si>
    <t>Qtde LICITADA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</si>
  <si>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</si>
  <si>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</si>
  <si>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</si>
  <si>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</si>
  <si>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</si>
  <si>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</si>
  <si>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</si>
  <si>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</si>
  <si>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</si>
  <si>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</si>
  <si>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</si>
  <si>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</si>
  <si>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</si>
  <si>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</si>
  <si>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</si>
  <si>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</si>
  <si>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</si>
  <si>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>DETALHAMENTO</t>
  </si>
  <si>
    <t>SALDO</t>
  </si>
  <si>
    <t>PROCESSO: 906/2014</t>
  </si>
  <si>
    <t>VIGÊNCIA DA ATA: 16/09/2014 até 15/09/2015</t>
  </si>
  <si>
    <t>LOCAÇÃO DE SOM PARA ABERTURA DE EVENTOS E SOLENIDADES:</t>
  </si>
  <si>
    <t>LOCAÇÃO DE ESTRUTURA DE FIXAÇÃO DE LUZ E SOM:</t>
  </si>
  <si>
    <t>LOCAÇÃO DE EQUIPAMENTO DE ILUMINAÇÃO:</t>
  </si>
  <si>
    <t>SERVIÇOS DE PALCO SIMPLES:</t>
  </si>
  <si>
    <t>RÁDIO PARQUE COM 45 CAIXAS</t>
  </si>
  <si>
    <t>LOCAÇÃO DE SOM BÁSICO PARA APRESENTAÇÕES MUSICAIS:</t>
  </si>
  <si>
    <t>LOCAÇÃO DE SOM INTERMEDIÁRIO PARA APRESENTAÇÕES MUSICAIS:</t>
  </si>
  <si>
    <t>LOCAÇÃO DE PALCO COM COBERTURA (10,00 X 8,00 X 1,90 metros):</t>
  </si>
  <si>
    <t>LOCAÇÃO DE PALCO SEM COBERTURA (8,00 X 6,00 X 1,10 METROS):</t>
  </si>
  <si>
    <t>EQUIPAMENTO DE ILUMINAÇÃO BASICA PARA APRESENTAÇÃO MUSICAL:</t>
  </si>
  <si>
    <t>CAMARIM</t>
  </si>
  <si>
    <t>PALCO TEATRO</t>
  </si>
  <si>
    <t>SEGURANÇA E LIMPEZA</t>
  </si>
  <si>
    <t>CADEIRAS</t>
  </si>
  <si>
    <t>SERVIÇO DE EXPOSIÇÃO DE TELA E FOTOS</t>
  </si>
  <si>
    <t>TELÃO E SERVIÇO DE FILMAGEM</t>
  </si>
  <si>
    <t>SERVIÇO DE PROJEÇÃO DE AUDIOVISUAL</t>
  </si>
  <si>
    <t>PROJEÇÃO COM PAINEL DE LED 10 mm (DIMENSÕES 6,00 x 4,00 metros)</t>
  </si>
  <si>
    <t>Renato Henrique EPP</t>
  </si>
  <si>
    <t>Infrutífero</t>
  </si>
  <si>
    <t>OBJETO: CONTRATAÇÃO DE EMPRESA ESPECIALIZADA EM PRESTAÇÃO DE SERVIÇOS DE SONORIZAÇÃO, ILUMINAÇÃO E INFRAESTRUTURA PARA EVENTOS.</t>
  </si>
  <si>
    <t>Lind Guimar Machado ME - Audio Mix</t>
  </si>
  <si>
    <t>MESTRE DE CERIMÔNIA</t>
  </si>
  <si>
    <t>serviço</t>
  </si>
  <si>
    <t>CSEE - Centro de Solução em Eventos Eireli - ME</t>
  </si>
  <si>
    <t>peça</t>
  </si>
  <si>
    <t>33.90.39.23</t>
  </si>
  <si>
    <t>Cfme. Memorial</t>
  </si>
  <si>
    <t>CENTRO PARTICIPANTE: Reitoria/PROEX</t>
  </si>
  <si>
    <t>Total LICITADO</t>
  </si>
  <si>
    <t>Total por Lote</t>
  </si>
  <si>
    <t>Qtde                 1º Aditivo</t>
  </si>
  <si>
    <t>%                        1º Aditivo</t>
  </si>
  <si>
    <t xml:space="preserve"> AF/OS nº  anped sul1655/2014 Qtde. DT</t>
  </si>
  <si>
    <t xml:space="preserve"> AF/OS nº  1539/2014 Qtde. DT</t>
  </si>
  <si>
    <t xml:space="preserve"> AF/OS nº  1538/2014 Qtde. DT</t>
  </si>
  <si>
    <t>Qtde Registrada + Aditivos</t>
  </si>
  <si>
    <t>Quantidade Utilizada</t>
  </si>
  <si>
    <t>Valor Total Registrado</t>
  </si>
  <si>
    <t>Valor Total Utilizado</t>
  </si>
  <si>
    <t>Valor Total da Ata com Aditivo</t>
  </si>
  <si>
    <t>Valor Utilizado</t>
  </si>
  <si>
    <t>% Aditivos</t>
  </si>
  <si>
    <t>% Utilizado</t>
  </si>
  <si>
    <t>Resumo Atualizado em 27/11/2014</t>
  </si>
  <si>
    <t>CENTRO PARTICIPANTE: ANPED</t>
  </si>
  <si>
    <t>Pregão 0906/2014/UDESC - SRP</t>
  </si>
  <si>
    <t>CONTRATAÇÃO DE EMPRESA ESPECIALIZADA EM PRESTAÇÃO DE SERVIÇOS DE SONORIZAÇÃO, ILUMINAÇÃO E INFRAESTRUTURA PARA EVENTOS.</t>
  </si>
  <si>
    <t>Vigência  16/09/2014 até 15/09/2015</t>
  </si>
  <si>
    <t>Qtde                 2º Aditivo</t>
  </si>
  <si>
    <t>%                        2º Aditivo</t>
  </si>
  <si>
    <t>Valor                   1º Aditivo</t>
  </si>
  <si>
    <t>Valor                2º Aditivo</t>
  </si>
  <si>
    <t xml:space="preserve"> AF/OS nº  1551/2014 Qtde. DT</t>
  </si>
  <si>
    <t xml:space="preserve"> AF/OS nº  1896/2014 Qtde. DT aditivo</t>
  </si>
  <si>
    <t>OS nº  138/2015 Qtde. DT</t>
  </si>
  <si>
    <t>OS nº  405/2015 Qtde. DT</t>
  </si>
  <si>
    <t>OS nº  425/2015 Qtde. DT</t>
  </si>
  <si>
    <t>OS nº  527/2015 Qtde. DT</t>
  </si>
  <si>
    <t>OS nº  606/2015 Qtde. DT</t>
  </si>
  <si>
    <t>OS nº  753/2015 Qtde. DT</t>
  </si>
  <si>
    <t>OS nº  833/2015 Qtde. DT</t>
  </si>
  <si>
    <t>OS nº  919/2015 Qtde. DT</t>
  </si>
  <si>
    <t>OS nº  1203/2015 Qtde. DT</t>
  </si>
  <si>
    <t>OS nº  1197/2015 Qtde. DT</t>
  </si>
  <si>
    <t>OS nº  1485/2015 Qtde. DT</t>
  </si>
  <si>
    <t>OS nº  1487/2015 Qtde. 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</si>
</sst>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&quot;R$&quot;\ #,##0.00"/>
    <numFmt numFmtId="168" formatCode="_-[$R$-416]\ * #,##0.00_-;\-[$R$-416]\ * #,##0.00_-;_-[$R$-416]\ * &quot;-&quot;??_-;_-@_-"/>
  </numFmts>
  <fonts count="20" x14ac:knownFonts="1">
    <font>
      <sz val="10"/>
      <name val="Arial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Calibri"/>
      <family val="2"/>
      <scheme val="minor"/>
    </font>
    <font>
      <sz val="10"/>
      <color rgb="FF000000"/>
      <name val="Arial"/>
      <family val="2"/>
    </font>
    <font>
      <b/>
      <sz val="9"/>
      <color indexed="81"/>
      <name val="Segoe UI"/>
      <family val="2"/>
    </font>
    <font>
      <sz val="12"/>
      <name val="Calibri"/>
      <family val="2"/>
      <scheme val="minor"/>
    </font>
    <font>
      <sz val="9"/>
      <color indexed="81"/>
      <name val="Segoe UI"/>
      <family val="2"/>
    </font>
    <font>
      <sz val="8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9"/>
        <bgColor indexed="26"/>
      </patternFill>
    </fill>
    <fill>
      <patternFill patternType="solid">
        <fgColor indexed="1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10"/>
      </patternFill>
    </fill>
    <fill>
      <patternFill patternType="solid">
        <fgColor theme="0" tint="-0.14999847407452621"/>
        <bgColor indexed="26"/>
      </patternFill>
    </fill>
    <fill>
      <patternFill patternType="solid">
        <fgColor theme="4" tint="0.79998168889431442"/>
        <bgColor indexed="1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indexed="26"/>
      </patternFill>
    </fill>
    <fill>
      <patternFill patternType="solid">
        <fgColor rgb="FFFFFF00"/>
        <b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164" fontId="1" fillId="0" borderId="0" applyFill="0" applyBorder="0" applyAlignment="0" applyProtection="0"/>
    <xf numFmtId="165" fontId="1" fillId="0" borderId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ill="0" applyBorder="0" applyAlignment="0" applyProtection="0"/>
    <xf numFmtId="9" fontId="1" fillId="0" borderId="0" applyFont="0" applyFill="0" applyBorder="0" applyAlignment="0" applyProtection="0"/>
  </cellStyleXfs>
  <cellXfs count="154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justify" vertical="center" wrapText="1"/>
    </xf>
    <xf numFmtId="0" fontId="7" fillId="0" borderId="0" xfId="0" applyFont="1" applyAlignment="1">
      <alignment vertical="center" wrapText="1"/>
    </xf>
    <xf numFmtId="0" fontId="8" fillId="0" borderId="2" xfId="0" applyFont="1" applyBorder="1" applyAlignment="1">
      <alignment horizontal="center" vertical="center" textRotation="90" wrapText="1"/>
    </xf>
    <xf numFmtId="0" fontId="9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10" fillId="7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44" fontId="14" fillId="0" borderId="1" xfId="0" applyNumberFormat="1" applyFont="1" applyBorder="1" applyAlignment="1">
      <alignment horizontal="left" vertical="center"/>
    </xf>
    <xf numFmtId="44" fontId="4" fillId="0" borderId="0" xfId="1" applyNumberFormat="1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4" fillId="8" borderId="1" xfId="0" applyFont="1" applyFill="1" applyBorder="1" applyAlignment="1">
      <alignment horizontal="left" vertical="center" wrapText="1"/>
    </xf>
    <xf numFmtId="0" fontId="4" fillId="8" borderId="1" xfId="0" applyFont="1" applyFill="1" applyBorder="1" applyAlignment="1">
      <alignment horizontal="left" vertical="center" wrapText="1"/>
    </xf>
    <xf numFmtId="44" fontId="14" fillId="8" borderId="1" xfId="0" applyNumberFormat="1" applyFont="1" applyFill="1" applyBorder="1" applyAlignment="1">
      <alignment horizontal="left" vertical="center"/>
    </xf>
    <xf numFmtId="0" fontId="10" fillId="8" borderId="1" xfId="0" applyFont="1" applyFill="1" applyBorder="1" applyAlignment="1">
      <alignment horizontal="left" vertical="center" wrapText="1"/>
    </xf>
    <xf numFmtId="0" fontId="14" fillId="12" borderId="1" xfId="0" applyFont="1" applyFill="1" applyBorder="1" applyAlignment="1">
      <alignment horizontal="left" vertical="center" wrapText="1"/>
    </xf>
    <xf numFmtId="0" fontId="1" fillId="12" borderId="1" xfId="0" applyFont="1" applyFill="1" applyBorder="1" applyAlignment="1">
      <alignment horizontal="left" vertical="center"/>
    </xf>
    <xf numFmtId="0" fontId="4" fillId="12" borderId="1" xfId="0" applyFont="1" applyFill="1" applyBorder="1" applyAlignment="1">
      <alignment horizontal="left" vertical="center" wrapText="1"/>
    </xf>
    <xf numFmtId="44" fontId="14" fillId="12" borderId="1" xfId="0" applyNumberFormat="1" applyFont="1" applyFill="1" applyBorder="1" applyAlignment="1">
      <alignment horizontal="left" vertical="center"/>
    </xf>
    <xf numFmtId="0" fontId="10" fillId="12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67" fontId="4" fillId="12" borderId="1" xfId="0" applyNumberFormat="1" applyFont="1" applyFill="1" applyBorder="1" applyAlignment="1">
      <alignment horizontal="center" vertical="center" wrapText="1"/>
    </xf>
    <xf numFmtId="167" fontId="4" fillId="13" borderId="1" xfId="1" applyNumberFormat="1" applyFont="1" applyFill="1" applyBorder="1" applyAlignment="1" applyProtection="1">
      <alignment horizontal="center" vertical="center"/>
      <protection locked="0"/>
    </xf>
    <xf numFmtId="2" fontId="4" fillId="0" borderId="0" xfId="1" applyNumberFormat="1" applyFont="1" applyAlignment="1" applyProtection="1">
      <alignment horizontal="left" vertical="center"/>
      <protection locked="0"/>
    </xf>
    <xf numFmtId="0" fontId="10" fillId="8" borderId="1" xfId="0" applyFont="1" applyFill="1" applyBorder="1" applyAlignment="1">
      <alignment horizontal="center" vertical="center" wrapText="1"/>
    </xf>
    <xf numFmtId="0" fontId="4" fillId="0" borderId="0" xfId="1" applyFont="1" applyFill="1" applyAlignment="1">
      <alignment horizontal="center" vertical="center" wrapText="1"/>
    </xf>
    <xf numFmtId="0" fontId="4" fillId="0" borderId="0" xfId="1" applyFont="1" applyAlignment="1">
      <alignment horizontal="left" vertical="center"/>
    </xf>
    <xf numFmtId="0" fontId="4" fillId="0" borderId="0" xfId="1" applyFont="1" applyFill="1" applyAlignment="1">
      <alignment horizontal="left" vertical="center"/>
    </xf>
    <xf numFmtId="3" fontId="4" fillId="4" borderId="1" xfId="1" applyNumberFormat="1" applyFont="1" applyFill="1" applyBorder="1" applyAlignment="1" applyProtection="1">
      <alignment horizontal="left" vertical="center"/>
      <protection locked="0"/>
    </xf>
    <xf numFmtId="0" fontId="4" fillId="0" borderId="0" xfId="1" applyFont="1" applyFill="1" applyAlignment="1" applyProtection="1">
      <alignment horizontal="left" vertical="center"/>
      <protection locked="0"/>
    </xf>
    <xf numFmtId="3" fontId="4" fillId="0" borderId="0" xfId="1" applyNumberFormat="1" applyFont="1" applyAlignment="1" applyProtection="1">
      <alignment horizontal="left" vertical="center"/>
      <protection locked="0"/>
    </xf>
    <xf numFmtId="0" fontId="4" fillId="0" borderId="0" xfId="1" applyFont="1" applyAlignment="1" applyProtection="1">
      <alignment horizontal="left" vertical="center"/>
      <protection locked="0"/>
    </xf>
    <xf numFmtId="0" fontId="4" fillId="0" borderId="0" xfId="1" applyFont="1" applyBorder="1" applyAlignment="1">
      <alignment horizontal="left" vertical="center"/>
    </xf>
    <xf numFmtId="0" fontId="4" fillId="8" borderId="1" xfId="1" applyFont="1" applyFill="1" applyBorder="1" applyAlignment="1">
      <alignment horizontal="left" vertical="center"/>
    </xf>
    <xf numFmtId="3" fontId="4" fillId="10" borderId="1" xfId="1" applyNumberFormat="1" applyFont="1" applyFill="1" applyBorder="1" applyAlignment="1" applyProtection="1">
      <alignment horizontal="left" vertical="center"/>
      <protection locked="0"/>
    </xf>
    <xf numFmtId="44" fontId="4" fillId="14" borderId="1" xfId="1" applyNumberFormat="1" applyFont="1" applyFill="1" applyBorder="1" applyAlignment="1">
      <alignment horizontal="left" vertical="center"/>
    </xf>
    <xf numFmtId="168" fontId="17" fillId="15" borderId="9" xfId="1" applyNumberFormat="1" applyFont="1" applyFill="1" applyBorder="1" applyAlignment="1" applyProtection="1">
      <alignment horizontal="right"/>
      <protection locked="0"/>
    </xf>
    <xf numFmtId="168" fontId="17" fillId="15" borderId="11" xfId="1" applyNumberFormat="1" applyFont="1" applyFill="1" applyBorder="1" applyAlignment="1" applyProtection="1">
      <alignment horizontal="right"/>
      <protection locked="0"/>
    </xf>
    <xf numFmtId="9" fontId="17" fillId="15" borderId="11" xfId="1" applyNumberFormat="1" applyFont="1" applyFill="1" applyBorder="1" applyAlignment="1">
      <alignment horizontal="right"/>
    </xf>
    <xf numFmtId="9" fontId="17" fillId="15" borderId="10" xfId="6" applyFont="1" applyFill="1" applyBorder="1" applyAlignment="1" applyProtection="1">
      <alignment horizontal="right"/>
      <protection locked="0"/>
    </xf>
    <xf numFmtId="166" fontId="4" fillId="12" borderId="1" xfId="0" applyNumberFormat="1" applyFont="1" applyFill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7" fillId="15" borderId="12" xfId="1" applyFont="1" applyFill="1" applyBorder="1" applyAlignment="1" applyProtection="1">
      <alignment horizontal="left"/>
      <protection locked="0"/>
    </xf>
    <xf numFmtId="0" fontId="17" fillId="15" borderId="0" xfId="1" applyFont="1" applyFill="1" applyBorder="1" applyAlignment="1" applyProtection="1">
      <alignment horizontal="left"/>
      <protection locked="0"/>
    </xf>
    <xf numFmtId="0" fontId="17" fillId="15" borderId="17" xfId="1" applyFont="1" applyFill="1" applyBorder="1" applyAlignment="1" applyProtection="1">
      <alignment horizontal="left"/>
      <protection locked="0"/>
    </xf>
    <xf numFmtId="0" fontId="17" fillId="15" borderId="18" xfId="1" applyFont="1" applyFill="1" applyBorder="1" applyAlignment="1" applyProtection="1">
      <alignment horizontal="left"/>
      <protection locked="0"/>
    </xf>
    <xf numFmtId="0" fontId="17" fillId="15" borderId="6" xfId="1" applyFont="1" applyFill="1" applyBorder="1" applyAlignment="1" applyProtection="1">
      <alignment horizontal="left"/>
      <protection locked="0"/>
    </xf>
    <xf numFmtId="0" fontId="17" fillId="15" borderId="7" xfId="1" applyFont="1" applyFill="1" applyBorder="1" applyAlignment="1" applyProtection="1">
      <alignment horizontal="left"/>
      <protection locked="0"/>
    </xf>
    <xf numFmtId="0" fontId="17" fillId="15" borderId="8" xfId="1" applyFont="1" applyFill="1" applyBorder="1" applyAlignment="1" applyProtection="1">
      <alignment horizontal="left"/>
      <protection locked="0"/>
    </xf>
    <xf numFmtId="0" fontId="17" fillId="15" borderId="13" xfId="1" applyFont="1" applyFill="1" applyBorder="1" applyAlignment="1">
      <alignment horizontal="left" vertical="center" wrapText="1"/>
    </xf>
    <xf numFmtId="0" fontId="17" fillId="15" borderId="14" xfId="1" applyFont="1" applyFill="1" applyBorder="1" applyAlignment="1">
      <alignment horizontal="left" vertical="center" wrapText="1"/>
    </xf>
    <xf numFmtId="0" fontId="17" fillId="15" borderId="15" xfId="1" applyFont="1" applyFill="1" applyBorder="1" applyAlignment="1">
      <alignment horizontal="left" vertical="center" wrapText="1"/>
    </xf>
    <xf numFmtId="0" fontId="17" fillId="15" borderId="12" xfId="1" applyFont="1" applyFill="1" applyBorder="1" applyAlignment="1">
      <alignment horizontal="left" vertical="center" wrapText="1"/>
    </xf>
    <xf numFmtId="0" fontId="17" fillId="15" borderId="0" xfId="1" applyFont="1" applyFill="1" applyBorder="1" applyAlignment="1">
      <alignment horizontal="left" vertical="center" wrapText="1"/>
    </xf>
    <xf numFmtId="0" fontId="17" fillId="15" borderId="16" xfId="1" applyFont="1" applyFill="1" applyBorder="1" applyAlignment="1">
      <alignment horizontal="left" vertical="center" wrapText="1"/>
    </xf>
    <xf numFmtId="0" fontId="17" fillId="15" borderId="17" xfId="1" applyFont="1" applyFill="1" applyBorder="1" applyAlignment="1">
      <alignment horizontal="left" vertical="center" wrapText="1"/>
    </xf>
    <xf numFmtId="0" fontId="17" fillId="15" borderId="18" xfId="1" applyFont="1" applyFill="1" applyBorder="1" applyAlignment="1">
      <alignment horizontal="left" vertical="center" wrapText="1"/>
    </xf>
    <xf numFmtId="0" fontId="17" fillId="15" borderId="19" xfId="1" applyFont="1" applyFill="1" applyBorder="1" applyAlignment="1">
      <alignment horizontal="left" vertical="center" wrapText="1"/>
    </xf>
    <xf numFmtId="0" fontId="17" fillId="15" borderId="13" xfId="1" applyFont="1" applyFill="1" applyBorder="1" applyAlignment="1" applyProtection="1">
      <alignment horizontal="left"/>
      <protection locked="0"/>
    </xf>
    <xf numFmtId="0" fontId="17" fillId="15" borderId="14" xfId="1" applyFont="1" applyFill="1" applyBorder="1" applyAlignment="1" applyProtection="1">
      <alignment horizontal="left"/>
      <protection locked="0"/>
    </xf>
    <xf numFmtId="166" fontId="4" fillId="12" borderId="1" xfId="0" applyNumberFormat="1" applyFont="1" applyFill="1" applyBorder="1" applyAlignment="1">
      <alignment horizontal="center" vertical="center" wrapText="1"/>
    </xf>
    <xf numFmtId="167" fontId="4" fillId="13" borderId="9" xfId="1" applyNumberFormat="1" applyFont="1" applyFill="1" applyBorder="1" applyAlignment="1" applyProtection="1">
      <alignment horizontal="center" vertical="center"/>
      <protection locked="0"/>
    </xf>
    <xf numFmtId="167" fontId="4" fillId="13" borderId="11" xfId="1" applyNumberFormat="1" applyFont="1" applyFill="1" applyBorder="1" applyAlignment="1" applyProtection="1">
      <alignment horizontal="center" vertical="center"/>
      <protection locked="0"/>
    </xf>
    <xf numFmtId="167" fontId="4" fillId="13" borderId="10" xfId="1" applyNumberFormat="1" applyFont="1" applyFill="1" applyBorder="1" applyAlignment="1" applyProtection="1">
      <alignment horizontal="center" vertical="center"/>
      <protection locked="0"/>
    </xf>
    <xf numFmtId="167" fontId="4" fillId="12" borderId="9" xfId="0" applyNumberFormat="1" applyFont="1" applyFill="1" applyBorder="1" applyAlignment="1">
      <alignment horizontal="center" vertical="center" wrapText="1"/>
    </xf>
    <xf numFmtId="167" fontId="4" fillId="12" borderId="11" xfId="0" applyNumberFormat="1" applyFont="1" applyFill="1" applyBorder="1" applyAlignment="1">
      <alignment horizontal="center" vertical="center" wrapText="1"/>
    </xf>
    <xf numFmtId="167" fontId="4" fillId="12" borderId="10" xfId="0" applyNumberFormat="1" applyFont="1" applyFill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justify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3" fontId="4" fillId="4" borderId="1" xfId="1" applyNumberFormat="1" applyFont="1" applyFill="1" applyBorder="1" applyAlignment="1" applyProtection="1">
      <alignment horizontal="center" vertical="center"/>
      <protection locked="0"/>
    </xf>
    <xf numFmtId="3" fontId="4" fillId="10" borderId="1" xfId="1" applyNumberFormat="1" applyFont="1" applyFill="1" applyBorder="1" applyAlignment="1" applyProtection="1">
      <alignment horizontal="center" vertical="center"/>
      <protection locked="0"/>
    </xf>
    <xf numFmtId="0" fontId="4" fillId="0" borderId="0" xfId="1" applyFont="1" applyAlignment="1" applyProtection="1">
      <alignment horizontal="center" vertical="center"/>
      <protection locked="0"/>
    </xf>
    <xf numFmtId="0" fontId="4" fillId="0" borderId="0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6" borderId="1" xfId="0" applyNumberFormat="1" applyFont="1" applyFill="1" applyBorder="1" applyAlignment="1">
      <alignment horizontal="left" vertical="center" wrapText="1"/>
    </xf>
    <xf numFmtId="0" fontId="4" fillId="6" borderId="6" xfId="0" applyNumberFormat="1" applyFont="1" applyFill="1" applyBorder="1" applyAlignment="1">
      <alignment horizontal="left" vertical="center" wrapText="1"/>
    </xf>
    <xf numFmtId="0" fontId="4" fillId="6" borderId="7" xfId="0" applyNumberFormat="1" applyFont="1" applyFill="1" applyBorder="1" applyAlignment="1">
      <alignment horizontal="left" vertical="center" wrapText="1"/>
    </xf>
    <xf numFmtId="0" fontId="4" fillId="6" borderId="8" xfId="0" applyNumberFormat="1" applyFont="1" applyFill="1" applyBorder="1" applyAlignment="1">
      <alignment horizontal="left" vertical="center" wrapText="1"/>
    </xf>
    <xf numFmtId="3" fontId="4" fillId="17" borderId="1" xfId="1" applyNumberFormat="1" applyFont="1" applyFill="1" applyBorder="1" applyAlignment="1" applyProtection="1">
      <alignment horizontal="left" vertical="center" wrapText="1"/>
      <protection locked="0"/>
    </xf>
    <xf numFmtId="3" fontId="4" fillId="17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1" applyFont="1" applyFill="1" applyBorder="1" applyAlignment="1" applyProtection="1">
      <alignment horizontal="center" vertical="center"/>
      <protection locked="0"/>
    </xf>
    <xf numFmtId="0" fontId="4" fillId="2" borderId="1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horizontal="left" vertical="center" wrapText="1"/>
    </xf>
    <xf numFmtId="0" fontId="4" fillId="2" borderId="1" xfId="1" applyFont="1" applyFill="1" applyBorder="1" applyAlignment="1" applyProtection="1">
      <alignment horizontal="left" vertical="center" wrapText="1"/>
      <protection locked="0"/>
    </xf>
    <xf numFmtId="0" fontId="4" fillId="2" borderId="1" xfId="1" applyFont="1" applyFill="1" applyBorder="1" applyAlignment="1">
      <alignment horizontal="left" vertical="center" wrapText="1"/>
    </xf>
    <xf numFmtId="44" fontId="4" fillId="2" borderId="1" xfId="3" applyNumberFormat="1" applyFont="1" applyFill="1" applyBorder="1" applyAlignment="1" applyProtection="1">
      <alignment horizontal="left" vertical="center" wrapText="1"/>
    </xf>
    <xf numFmtId="0" fontId="4" fillId="2" borderId="1" xfId="1" applyFont="1" applyFill="1" applyBorder="1" applyAlignment="1" applyProtection="1">
      <alignment horizontal="left" vertical="center" wrapText="1"/>
    </xf>
    <xf numFmtId="166" fontId="4" fillId="2" borderId="1" xfId="1" applyNumberFormat="1" applyFont="1" applyFill="1" applyBorder="1" applyAlignment="1">
      <alignment horizontal="left" vertical="center" wrapText="1"/>
    </xf>
    <xf numFmtId="14" fontId="4" fillId="2" borderId="1" xfId="1" applyNumberFormat="1" applyFont="1" applyFill="1" applyBorder="1" applyAlignment="1" applyProtection="1">
      <alignment horizontal="left" vertical="center" wrapText="1"/>
      <protection locked="0"/>
    </xf>
    <xf numFmtId="14" fontId="4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4" fillId="0" borderId="9" xfId="0" applyFont="1" applyBorder="1" applyAlignment="1">
      <alignment horizontal="center" vertical="center"/>
    </xf>
    <xf numFmtId="0" fontId="14" fillId="0" borderId="1" xfId="0" applyNumberFormat="1" applyFont="1" applyBorder="1" applyAlignment="1">
      <alignment horizontal="left" vertical="center"/>
    </xf>
    <xf numFmtId="166" fontId="4" fillId="5" borderId="1" xfId="0" applyNumberFormat="1" applyFont="1" applyFill="1" applyBorder="1" applyAlignment="1">
      <alignment horizontal="center" vertical="center" wrapText="1"/>
    </xf>
    <xf numFmtId="3" fontId="4" fillId="3" borderId="1" xfId="1" applyNumberFormat="1" applyFont="1" applyFill="1" applyBorder="1" applyAlignment="1" applyProtection="1">
      <alignment horizontal="center" vertical="center"/>
      <protection locked="0"/>
    </xf>
    <xf numFmtId="0" fontId="14" fillId="0" borderId="11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8" borderId="9" xfId="0" applyFont="1" applyFill="1" applyBorder="1" applyAlignment="1">
      <alignment horizontal="center" vertical="center" wrapText="1"/>
    </xf>
    <xf numFmtId="0" fontId="14" fillId="8" borderId="9" xfId="0" applyFont="1" applyFill="1" applyBorder="1" applyAlignment="1">
      <alignment horizontal="center" vertical="center"/>
    </xf>
    <xf numFmtId="0" fontId="14" fillId="8" borderId="1" xfId="0" applyNumberFormat="1" applyFont="1" applyFill="1" applyBorder="1" applyAlignment="1">
      <alignment horizontal="left" vertical="center"/>
    </xf>
    <xf numFmtId="166" fontId="4" fillId="8" borderId="1" xfId="0" applyNumberFormat="1" applyFont="1" applyFill="1" applyBorder="1" applyAlignment="1">
      <alignment horizontal="center" vertical="center" wrapText="1"/>
    </xf>
    <xf numFmtId="3" fontId="4" fillId="9" borderId="1" xfId="1" applyNumberFormat="1" applyFont="1" applyFill="1" applyBorder="1" applyAlignment="1" applyProtection="1">
      <alignment horizontal="center" vertical="center"/>
      <protection locked="0"/>
    </xf>
    <xf numFmtId="0" fontId="14" fillId="8" borderId="11" xfId="0" applyFont="1" applyFill="1" applyBorder="1" applyAlignment="1">
      <alignment horizontal="center" vertical="center" wrapText="1"/>
    </xf>
    <xf numFmtId="0" fontId="14" fillId="8" borderId="11" xfId="0" applyFont="1" applyFill="1" applyBorder="1" applyAlignment="1">
      <alignment horizontal="center" vertical="center"/>
    </xf>
    <xf numFmtId="0" fontId="14" fillId="8" borderId="10" xfId="0" applyFont="1" applyFill="1" applyBorder="1" applyAlignment="1">
      <alignment horizontal="center" vertical="center" wrapText="1"/>
    </xf>
    <xf numFmtId="0" fontId="14" fillId="8" borderId="10" xfId="0" applyFont="1" applyFill="1" applyBorder="1" applyAlignment="1">
      <alignment horizontal="center" vertical="center"/>
    </xf>
    <xf numFmtId="0" fontId="4" fillId="0" borderId="0" xfId="1" applyNumberFormat="1" applyFont="1" applyFill="1" applyAlignment="1">
      <alignment horizontal="left" vertical="center"/>
    </xf>
    <xf numFmtId="4" fontId="4" fillId="0" borderId="0" xfId="1" applyNumberFormat="1" applyFont="1" applyFill="1" applyAlignment="1">
      <alignment horizontal="left" vertical="center"/>
    </xf>
    <xf numFmtId="166" fontId="4" fillId="0" borderId="0" xfId="0" applyNumberFormat="1" applyFont="1" applyFill="1" applyAlignment="1">
      <alignment horizontal="left" vertical="center" wrapText="1"/>
    </xf>
    <xf numFmtId="3" fontId="4" fillId="16" borderId="1" xfId="1" applyNumberFormat="1" applyFont="1" applyFill="1" applyBorder="1" applyAlignment="1" applyProtection="1">
      <alignment horizontal="left" vertical="center" wrapText="1"/>
      <protection locked="0"/>
    </xf>
    <xf numFmtId="0" fontId="4" fillId="2" borderId="1" xfId="1" applyFont="1" applyFill="1" applyBorder="1" applyAlignment="1" applyProtection="1">
      <alignment horizontal="center" vertical="center" wrapText="1"/>
    </xf>
    <xf numFmtId="166" fontId="4" fillId="2" borderId="1" xfId="1" applyNumberFormat="1" applyFont="1" applyFill="1" applyBorder="1" applyAlignment="1">
      <alignment horizontal="center" vertical="center" wrapText="1"/>
    </xf>
    <xf numFmtId="0" fontId="4" fillId="2" borderId="6" xfId="1" applyFont="1" applyFill="1" applyBorder="1" applyAlignment="1" applyProtection="1">
      <alignment horizontal="center" vertical="center" wrapText="1"/>
      <protection locked="0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3" fontId="4" fillId="11" borderId="1" xfId="1" applyNumberFormat="1" applyFont="1" applyFill="1" applyBorder="1" applyAlignment="1" applyProtection="1">
      <alignment horizontal="center" vertical="center"/>
      <protection locked="0"/>
    </xf>
    <xf numFmtId="166" fontId="4" fillId="8" borderId="1" xfId="0" applyNumberFormat="1" applyFont="1" applyFill="1" applyBorder="1" applyAlignment="1">
      <alignment horizontal="left" vertical="center" wrapText="1"/>
    </xf>
    <xf numFmtId="3" fontId="4" fillId="9" borderId="1" xfId="1" applyNumberFormat="1" applyFont="1" applyFill="1" applyBorder="1" applyAlignment="1" applyProtection="1">
      <alignment horizontal="left" vertical="center"/>
      <protection locked="0"/>
    </xf>
    <xf numFmtId="44" fontId="17" fillId="14" borderId="1" xfId="1" applyNumberFormat="1" applyFont="1" applyFill="1" applyBorder="1" applyAlignment="1">
      <alignment horizontal="left" vertical="center"/>
    </xf>
    <xf numFmtId="167" fontId="4" fillId="2" borderId="1" xfId="1" applyNumberFormat="1" applyFont="1" applyFill="1" applyBorder="1" applyAlignment="1">
      <alignment horizontal="left" vertical="center" wrapText="1"/>
    </xf>
    <xf numFmtId="166" fontId="4" fillId="2" borderId="9" xfId="1" applyNumberFormat="1" applyFont="1" applyFill="1" applyBorder="1" applyAlignment="1">
      <alignment horizontal="left" vertical="center" wrapText="1"/>
    </xf>
    <xf numFmtId="167" fontId="4" fillId="2" borderId="9" xfId="1" applyNumberFormat="1" applyFont="1" applyFill="1" applyBorder="1" applyAlignment="1" applyProtection="1">
      <alignment horizontal="left" vertical="center" wrapText="1"/>
      <protection locked="0"/>
    </xf>
    <xf numFmtId="2" fontId="4" fillId="2" borderId="9" xfId="1" applyNumberFormat="1" applyFont="1" applyFill="1" applyBorder="1" applyAlignment="1" applyProtection="1">
      <alignment horizontal="left" vertical="center" wrapText="1"/>
      <protection locked="0"/>
    </xf>
    <xf numFmtId="0" fontId="14" fillId="12" borderId="1" xfId="0" applyNumberFormat="1" applyFont="1" applyFill="1" applyBorder="1" applyAlignment="1">
      <alignment horizontal="left" vertical="center"/>
    </xf>
    <xf numFmtId="2" fontId="4" fillId="13" borderId="9" xfId="1" applyNumberFormat="1" applyFont="1" applyFill="1" applyBorder="1" applyAlignment="1" applyProtection="1">
      <alignment horizontal="center" vertical="center"/>
      <protection locked="0"/>
    </xf>
    <xf numFmtId="2" fontId="4" fillId="13" borderId="11" xfId="1" applyNumberFormat="1" applyFont="1" applyFill="1" applyBorder="1" applyAlignment="1" applyProtection="1">
      <alignment horizontal="center" vertical="center"/>
      <protection locked="0"/>
    </xf>
    <xf numFmtId="2" fontId="4" fillId="13" borderId="10" xfId="1" applyNumberFormat="1" applyFont="1" applyFill="1" applyBorder="1" applyAlignment="1" applyProtection="1">
      <alignment horizontal="center" vertical="center"/>
      <protection locked="0"/>
    </xf>
    <xf numFmtId="2" fontId="4" fillId="13" borderId="1" xfId="1" applyNumberFormat="1" applyFont="1" applyFill="1" applyBorder="1" applyAlignment="1" applyProtection="1">
      <alignment horizontal="center" vertical="center"/>
      <protection locked="0"/>
    </xf>
    <xf numFmtId="167" fontId="4" fillId="8" borderId="1" xfId="0" applyNumberFormat="1" applyFont="1" applyFill="1" applyBorder="1" applyAlignment="1">
      <alignment horizontal="left" vertical="center" wrapText="1"/>
    </xf>
    <xf numFmtId="2" fontId="4" fillId="9" borderId="1" xfId="1" applyNumberFormat="1" applyFont="1" applyFill="1" applyBorder="1" applyAlignment="1" applyProtection="1">
      <alignment horizontal="left" vertical="center"/>
      <protection locked="0"/>
    </xf>
    <xf numFmtId="167" fontId="4" fillId="0" borderId="0" xfId="0" applyNumberFormat="1" applyFont="1" applyFill="1" applyAlignment="1">
      <alignment horizontal="left" vertical="center" wrapText="1"/>
    </xf>
  </cellXfs>
  <cellStyles count="7">
    <cellStyle name="Normal" xfId="0" builtinId="0"/>
    <cellStyle name="Normal 2" xfId="1"/>
    <cellStyle name="Porcentagem 2" xfId="6"/>
    <cellStyle name="Separador de milhares 2" xfId="2"/>
    <cellStyle name="Separador de milhares 2 2" xfId="5"/>
    <cellStyle name="Separador de milhares 3" xfId="3"/>
    <cellStyle name="Título 5" xfId="4"/>
  </cellStyles>
  <dxfs count="18"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6625" name="Retângulo de cantos arredondados 1"/>
        <xdr:cNvSpPr>
          <a:spLocks noChangeArrowheads="1"/>
        </xdr:cNvSpPr>
      </xdr:nvSpPr>
      <xdr:spPr bwMode="auto">
        <a:xfrm>
          <a:off x="25908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954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954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954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20"/>
  <dimension ref="A1:AC23"/>
  <sheetViews>
    <sheetView tabSelected="1" zoomScale="90" zoomScaleNormal="90" workbookViewId="0">
      <selection activeCell="G13" sqref="G13"/>
    </sheetView>
  </sheetViews>
  <sheetFormatPr defaultColWidth="9.7109375" defaultRowHeight="15" x14ac:dyDescent="0.2"/>
  <cols>
    <col min="1" max="1" width="14" style="36" customWidth="1"/>
    <col min="2" max="2" width="5.42578125" style="36" bestFit="1" customWidth="1"/>
    <col min="3" max="3" width="8.42578125" style="130" bestFit="1" customWidth="1"/>
    <col min="4" max="4" width="60.140625" style="38" customWidth="1"/>
    <col min="5" max="5" width="16.28515625" style="38" customWidth="1"/>
    <col min="6" max="6" width="9.28515625" style="131" bestFit="1" customWidth="1"/>
    <col min="7" max="7" width="16.140625" style="38" customWidth="1"/>
    <col min="8" max="8" width="7.85546875" style="38" customWidth="1"/>
    <col min="9" max="9" width="13.28515625" style="20" customWidth="1"/>
    <col min="10" max="10" width="9.42578125" style="40" customWidth="1"/>
    <col min="11" max="11" width="13.28515625" style="132" customWidth="1"/>
    <col min="12" max="12" width="12.5703125" style="41" customWidth="1"/>
    <col min="13" max="15" width="11.85546875" style="42" customWidth="1"/>
    <col min="16" max="16" width="11.85546875" style="43" customWidth="1"/>
    <col min="17" max="19" width="11.85546875" style="37" customWidth="1"/>
    <col min="20" max="20" width="11.85546875" style="21" customWidth="1"/>
    <col min="21" max="29" width="11.85546875" style="37" customWidth="1"/>
    <col min="30" max="16384" width="9.7109375" style="37"/>
  </cols>
  <sheetData>
    <row r="1" spans="1:29" ht="33" customHeight="1" x14ac:dyDescent="0.2">
      <c r="A1" s="97" t="s">
        <v>33</v>
      </c>
      <c r="B1" s="97"/>
      <c r="C1" s="97"/>
      <c r="D1" s="98" t="s">
        <v>55</v>
      </c>
      <c r="E1" s="99"/>
      <c r="F1" s="99"/>
      <c r="G1" s="99"/>
      <c r="H1" s="100"/>
      <c r="I1" s="97" t="s">
        <v>34</v>
      </c>
      <c r="J1" s="97"/>
      <c r="K1" s="97"/>
      <c r="L1" s="97"/>
      <c r="M1" s="101" t="s">
        <v>70</v>
      </c>
      <c r="N1" s="101" t="s">
        <v>69</v>
      </c>
      <c r="O1" s="101" t="s">
        <v>88</v>
      </c>
      <c r="P1" s="101" t="s">
        <v>70</v>
      </c>
      <c r="Q1" s="101" t="s">
        <v>89</v>
      </c>
      <c r="R1" s="102" t="s">
        <v>90</v>
      </c>
      <c r="S1" s="102" t="s">
        <v>91</v>
      </c>
      <c r="T1" s="102" t="s">
        <v>92</v>
      </c>
      <c r="U1" s="102" t="s">
        <v>93</v>
      </c>
      <c r="V1" s="102" t="s">
        <v>94</v>
      </c>
      <c r="W1" s="102" t="s">
        <v>95</v>
      </c>
      <c r="X1" s="102" t="s">
        <v>96</v>
      </c>
      <c r="Y1" s="102" t="s">
        <v>97</v>
      </c>
      <c r="Z1" s="102" t="s">
        <v>98</v>
      </c>
      <c r="AA1" s="102" t="s">
        <v>99</v>
      </c>
      <c r="AB1" s="102" t="s">
        <v>100</v>
      </c>
      <c r="AC1" s="102" t="s">
        <v>101</v>
      </c>
    </row>
    <row r="2" spans="1:29" ht="30" customHeight="1" x14ac:dyDescent="0.2">
      <c r="A2" s="97" t="s">
        <v>63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101"/>
      <c r="N2" s="101"/>
      <c r="O2" s="101"/>
      <c r="P2" s="101"/>
      <c r="Q2" s="101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</row>
    <row r="3" spans="1:29" s="38" customFormat="1" ht="33" customHeight="1" x14ac:dyDescent="0.2">
      <c r="A3" s="103" t="s">
        <v>2</v>
      </c>
      <c r="B3" s="103" t="s">
        <v>1</v>
      </c>
      <c r="C3" s="104" t="s">
        <v>4</v>
      </c>
      <c r="D3" s="105" t="s">
        <v>6</v>
      </c>
      <c r="E3" s="106" t="s">
        <v>31</v>
      </c>
      <c r="F3" s="105" t="s">
        <v>7</v>
      </c>
      <c r="G3" s="107" t="s">
        <v>3</v>
      </c>
      <c r="H3" s="108" t="s">
        <v>12</v>
      </c>
      <c r="I3" s="109" t="s">
        <v>5</v>
      </c>
      <c r="J3" s="110" t="s">
        <v>13</v>
      </c>
      <c r="K3" s="111" t="s">
        <v>0</v>
      </c>
      <c r="L3" s="107" t="s">
        <v>8</v>
      </c>
      <c r="M3" s="112">
        <v>41929</v>
      </c>
      <c r="N3" s="112">
        <v>41929</v>
      </c>
      <c r="O3" s="112">
        <v>41929</v>
      </c>
      <c r="P3" s="112">
        <v>41950</v>
      </c>
      <c r="Q3" s="112">
        <v>41961</v>
      </c>
      <c r="R3" s="112">
        <v>42054</v>
      </c>
      <c r="S3" s="113">
        <v>42101</v>
      </c>
      <c r="T3" s="113">
        <v>42103</v>
      </c>
      <c r="U3" s="113">
        <v>42117</v>
      </c>
      <c r="V3" s="113">
        <v>42124</v>
      </c>
      <c r="W3" s="113">
        <v>42138</v>
      </c>
      <c r="X3" s="113">
        <v>42146</v>
      </c>
      <c r="Y3" s="113">
        <v>42165</v>
      </c>
      <c r="Z3" s="113">
        <v>42199</v>
      </c>
      <c r="AA3" s="113">
        <v>42199</v>
      </c>
      <c r="AB3" s="113">
        <v>42236</v>
      </c>
      <c r="AC3" s="113">
        <v>42236</v>
      </c>
    </row>
    <row r="4" spans="1:29" ht="15.75" customHeight="1" x14ac:dyDescent="0.2">
      <c r="A4" s="52" t="s">
        <v>53</v>
      </c>
      <c r="B4" s="114">
        <v>1</v>
      </c>
      <c r="C4" s="115">
        <v>1</v>
      </c>
      <c r="D4" s="16" t="s">
        <v>35</v>
      </c>
      <c r="E4" s="17" t="s">
        <v>61</v>
      </c>
      <c r="F4" s="18" t="s">
        <v>58</v>
      </c>
      <c r="G4" s="18" t="s">
        <v>62</v>
      </c>
      <c r="H4" s="18">
        <v>20</v>
      </c>
      <c r="I4" s="19">
        <v>1069</v>
      </c>
      <c r="J4" s="14">
        <f>6</f>
        <v>6</v>
      </c>
      <c r="K4" s="116">
        <f>J4-(SUM(M4:AC4))</f>
        <v>0</v>
      </c>
      <c r="L4" s="117" t="str">
        <f>IF(K4&lt;0,"ATENÇÃO","OK")</f>
        <v>OK</v>
      </c>
      <c r="M4" s="39">
        <v>0</v>
      </c>
      <c r="N4" s="39">
        <v>2</v>
      </c>
      <c r="O4" s="39">
        <v>0</v>
      </c>
      <c r="P4" s="91">
        <v>0</v>
      </c>
      <c r="Q4" s="91">
        <v>0</v>
      </c>
      <c r="R4" s="91">
        <v>0</v>
      </c>
      <c r="S4" s="91">
        <v>1</v>
      </c>
      <c r="T4" s="91">
        <v>0</v>
      </c>
      <c r="U4" s="91">
        <v>1</v>
      </c>
      <c r="V4" s="91">
        <v>1</v>
      </c>
      <c r="W4" s="91">
        <v>0</v>
      </c>
      <c r="X4" s="91">
        <v>1</v>
      </c>
      <c r="Y4" s="91">
        <v>0</v>
      </c>
      <c r="Z4" s="91">
        <v>0</v>
      </c>
      <c r="AA4" s="91"/>
      <c r="AB4" s="91">
        <v>0</v>
      </c>
      <c r="AC4" s="91">
        <v>0</v>
      </c>
    </row>
    <row r="5" spans="1:29" x14ac:dyDescent="0.2">
      <c r="A5" s="53"/>
      <c r="B5" s="118"/>
      <c r="C5" s="115">
        <v>2</v>
      </c>
      <c r="D5" s="16" t="s">
        <v>36</v>
      </c>
      <c r="E5" s="17" t="s">
        <v>61</v>
      </c>
      <c r="F5" s="18" t="s">
        <v>58</v>
      </c>
      <c r="G5" s="18" t="s">
        <v>62</v>
      </c>
      <c r="H5" s="18">
        <v>20</v>
      </c>
      <c r="I5" s="19">
        <v>1106</v>
      </c>
      <c r="J5" s="14">
        <v>17</v>
      </c>
      <c r="K5" s="116">
        <f t="shared" ref="K5:K18" si="0">J5-(SUM(M5:AC5))</f>
        <v>0</v>
      </c>
      <c r="L5" s="117" t="str">
        <f t="shared" ref="L5:L9" si="1">IF(K5&lt;0,"ATENÇÃO","OK")</f>
        <v>OK</v>
      </c>
      <c r="M5" s="39">
        <v>0</v>
      </c>
      <c r="N5" s="39">
        <v>4</v>
      </c>
      <c r="O5" s="39">
        <v>0</v>
      </c>
      <c r="P5" s="91">
        <v>0</v>
      </c>
      <c r="Q5" s="91">
        <v>2</v>
      </c>
      <c r="R5" s="91">
        <v>4</v>
      </c>
      <c r="S5" s="91">
        <v>0</v>
      </c>
      <c r="T5" s="91">
        <v>0</v>
      </c>
      <c r="U5" s="91">
        <v>0</v>
      </c>
      <c r="V5" s="91">
        <v>1</v>
      </c>
      <c r="W5" s="91">
        <v>0</v>
      </c>
      <c r="X5" s="91">
        <v>3</v>
      </c>
      <c r="Y5" s="91">
        <v>0</v>
      </c>
      <c r="Z5" s="91">
        <v>1</v>
      </c>
      <c r="AA5" s="91"/>
      <c r="AB5" s="91">
        <v>0</v>
      </c>
      <c r="AC5" s="91">
        <v>2</v>
      </c>
    </row>
    <row r="6" spans="1:29" x14ac:dyDescent="0.2">
      <c r="A6" s="53"/>
      <c r="B6" s="118"/>
      <c r="C6" s="115">
        <v>3</v>
      </c>
      <c r="D6" s="16" t="s">
        <v>37</v>
      </c>
      <c r="E6" s="17" t="s">
        <v>61</v>
      </c>
      <c r="F6" s="18" t="s">
        <v>58</v>
      </c>
      <c r="G6" s="18" t="s">
        <v>62</v>
      </c>
      <c r="H6" s="18">
        <v>20</v>
      </c>
      <c r="I6" s="19">
        <v>1602</v>
      </c>
      <c r="J6" s="14">
        <v>17</v>
      </c>
      <c r="K6" s="116">
        <f t="shared" si="0"/>
        <v>0</v>
      </c>
      <c r="L6" s="117" t="str">
        <f t="shared" si="1"/>
        <v>OK</v>
      </c>
      <c r="M6" s="39">
        <v>0</v>
      </c>
      <c r="N6" s="39">
        <v>4</v>
      </c>
      <c r="O6" s="39">
        <v>0</v>
      </c>
      <c r="P6" s="91">
        <v>0</v>
      </c>
      <c r="Q6" s="91">
        <v>2</v>
      </c>
      <c r="R6" s="91">
        <v>4</v>
      </c>
      <c r="S6" s="91">
        <v>0</v>
      </c>
      <c r="T6" s="91">
        <v>0</v>
      </c>
      <c r="U6" s="91">
        <v>0</v>
      </c>
      <c r="V6" s="91">
        <v>1</v>
      </c>
      <c r="W6" s="91">
        <v>0</v>
      </c>
      <c r="X6" s="91">
        <v>2</v>
      </c>
      <c r="Y6" s="91">
        <v>0</v>
      </c>
      <c r="Z6" s="91">
        <v>1</v>
      </c>
      <c r="AA6" s="91"/>
      <c r="AB6" s="91">
        <v>0</v>
      </c>
      <c r="AC6" s="91">
        <v>3</v>
      </c>
    </row>
    <row r="7" spans="1:29" x14ac:dyDescent="0.2">
      <c r="A7" s="53"/>
      <c r="B7" s="118"/>
      <c r="C7" s="115">
        <v>4</v>
      </c>
      <c r="D7" s="16" t="s">
        <v>38</v>
      </c>
      <c r="E7" s="17" t="s">
        <v>61</v>
      </c>
      <c r="F7" s="18" t="s">
        <v>58</v>
      </c>
      <c r="G7" s="18" t="s">
        <v>62</v>
      </c>
      <c r="H7" s="18">
        <v>20</v>
      </c>
      <c r="I7" s="19">
        <v>2289</v>
      </c>
      <c r="J7" s="14">
        <v>4</v>
      </c>
      <c r="K7" s="116">
        <f t="shared" si="0"/>
        <v>0</v>
      </c>
      <c r="L7" s="117" t="str">
        <f t="shared" si="1"/>
        <v>OK</v>
      </c>
      <c r="M7" s="39">
        <v>0</v>
      </c>
      <c r="N7" s="39">
        <v>3</v>
      </c>
      <c r="O7" s="39">
        <v>0</v>
      </c>
      <c r="P7" s="91">
        <v>0</v>
      </c>
      <c r="Q7" s="91">
        <v>0</v>
      </c>
      <c r="R7" s="91">
        <v>0</v>
      </c>
      <c r="S7" s="91">
        <v>0</v>
      </c>
      <c r="T7" s="91">
        <v>0</v>
      </c>
      <c r="U7" s="91">
        <v>0</v>
      </c>
      <c r="V7" s="91">
        <v>0</v>
      </c>
      <c r="W7" s="91">
        <v>0</v>
      </c>
      <c r="X7" s="91">
        <v>1</v>
      </c>
      <c r="Y7" s="91">
        <v>0</v>
      </c>
      <c r="Z7" s="91">
        <v>0</v>
      </c>
      <c r="AA7" s="91"/>
      <c r="AB7" s="91">
        <v>0</v>
      </c>
      <c r="AC7" s="91">
        <v>0</v>
      </c>
    </row>
    <row r="8" spans="1:29" x14ac:dyDescent="0.2">
      <c r="A8" s="54"/>
      <c r="B8" s="119"/>
      <c r="C8" s="115">
        <v>5</v>
      </c>
      <c r="D8" s="16" t="s">
        <v>39</v>
      </c>
      <c r="E8" s="17" t="s">
        <v>61</v>
      </c>
      <c r="F8" s="18" t="s">
        <v>58</v>
      </c>
      <c r="G8" s="18" t="s">
        <v>62</v>
      </c>
      <c r="H8" s="18">
        <v>20</v>
      </c>
      <c r="I8" s="19">
        <v>4197</v>
      </c>
      <c r="J8" s="14">
        <v>2</v>
      </c>
      <c r="K8" s="116">
        <f t="shared" si="0"/>
        <v>0</v>
      </c>
      <c r="L8" s="117" t="str">
        <f t="shared" si="1"/>
        <v>OK</v>
      </c>
      <c r="M8" s="39">
        <v>0</v>
      </c>
      <c r="N8" s="39">
        <v>1</v>
      </c>
      <c r="O8" s="39">
        <v>0</v>
      </c>
      <c r="P8" s="91">
        <v>0</v>
      </c>
      <c r="Q8" s="91">
        <v>0</v>
      </c>
      <c r="R8" s="91">
        <v>0</v>
      </c>
      <c r="S8" s="91">
        <v>0</v>
      </c>
      <c r="T8" s="91">
        <v>0</v>
      </c>
      <c r="U8" s="91">
        <v>0</v>
      </c>
      <c r="V8" s="91">
        <v>0</v>
      </c>
      <c r="W8" s="91">
        <v>0</v>
      </c>
      <c r="X8" s="91">
        <v>1</v>
      </c>
      <c r="Y8" s="91">
        <v>0</v>
      </c>
      <c r="Z8" s="91">
        <v>0</v>
      </c>
      <c r="AA8" s="91"/>
      <c r="AB8" s="91">
        <v>0</v>
      </c>
      <c r="AC8" s="91">
        <v>0</v>
      </c>
    </row>
    <row r="9" spans="1:29" x14ac:dyDescent="0.2">
      <c r="A9" s="52" t="s">
        <v>53</v>
      </c>
      <c r="B9" s="114">
        <v>2</v>
      </c>
      <c r="C9" s="115">
        <v>6</v>
      </c>
      <c r="D9" s="16" t="s">
        <v>40</v>
      </c>
      <c r="E9" s="17" t="s">
        <v>61</v>
      </c>
      <c r="F9" s="18" t="s">
        <v>58</v>
      </c>
      <c r="G9" s="18" t="s">
        <v>62</v>
      </c>
      <c r="H9" s="18">
        <v>20</v>
      </c>
      <c r="I9" s="19">
        <v>1589</v>
      </c>
      <c r="J9" s="14">
        <f>10+1</f>
        <v>11</v>
      </c>
      <c r="K9" s="116">
        <f t="shared" si="0"/>
        <v>0</v>
      </c>
      <c r="L9" s="117" t="str">
        <f t="shared" si="1"/>
        <v>OK</v>
      </c>
      <c r="M9" s="39">
        <v>0</v>
      </c>
      <c r="N9" s="39">
        <v>3</v>
      </c>
      <c r="O9" s="39">
        <v>0</v>
      </c>
      <c r="P9" s="91">
        <v>0</v>
      </c>
      <c r="Q9" s="91">
        <v>0</v>
      </c>
      <c r="R9" s="91">
        <v>3</v>
      </c>
      <c r="S9" s="91">
        <v>0</v>
      </c>
      <c r="T9" s="91">
        <v>0</v>
      </c>
      <c r="U9" s="91">
        <v>0</v>
      </c>
      <c r="V9" s="91">
        <v>1</v>
      </c>
      <c r="W9" s="91">
        <v>0</v>
      </c>
      <c r="X9" s="91">
        <v>3</v>
      </c>
      <c r="Y9" s="91">
        <v>1</v>
      </c>
      <c r="Z9" s="91">
        <v>0</v>
      </c>
      <c r="AA9" s="91"/>
      <c r="AB9" s="91">
        <v>0</v>
      </c>
      <c r="AC9" s="91">
        <v>0</v>
      </c>
    </row>
    <row r="10" spans="1:29" x14ac:dyDescent="0.2">
      <c r="A10" s="53"/>
      <c r="B10" s="118"/>
      <c r="C10" s="115">
        <v>7</v>
      </c>
      <c r="D10" s="16" t="s">
        <v>41</v>
      </c>
      <c r="E10" s="17" t="s">
        <v>61</v>
      </c>
      <c r="F10" s="18" t="s">
        <v>58</v>
      </c>
      <c r="G10" s="18" t="s">
        <v>62</v>
      </c>
      <c r="H10" s="18">
        <v>20</v>
      </c>
      <c r="I10" s="19">
        <v>2191</v>
      </c>
      <c r="J10" s="14">
        <f>7+1</f>
        <v>8</v>
      </c>
      <c r="K10" s="116">
        <f t="shared" si="0"/>
        <v>0</v>
      </c>
      <c r="L10" s="117" t="str">
        <f t="shared" ref="L10" si="2">IF(K10&lt;0,"ATENÇÃO","OK")</f>
        <v>OK</v>
      </c>
      <c r="M10" s="39">
        <v>0</v>
      </c>
      <c r="N10" s="39">
        <v>2</v>
      </c>
      <c r="O10" s="39">
        <v>0</v>
      </c>
      <c r="P10" s="91">
        <v>0</v>
      </c>
      <c r="Q10" s="91">
        <v>1</v>
      </c>
      <c r="R10" s="91">
        <v>1</v>
      </c>
      <c r="S10" s="91">
        <v>0</v>
      </c>
      <c r="T10" s="91">
        <v>0</v>
      </c>
      <c r="U10" s="91">
        <v>0</v>
      </c>
      <c r="V10" s="91">
        <v>0</v>
      </c>
      <c r="W10" s="91">
        <v>0</v>
      </c>
      <c r="X10" s="91">
        <v>1</v>
      </c>
      <c r="Y10" s="91">
        <v>0</v>
      </c>
      <c r="Z10" s="91">
        <v>3</v>
      </c>
      <c r="AA10" s="91"/>
      <c r="AB10" s="91">
        <v>0</v>
      </c>
      <c r="AC10" s="91">
        <v>0</v>
      </c>
    </row>
    <row r="11" spans="1:29" x14ac:dyDescent="0.2">
      <c r="A11" s="53"/>
      <c r="B11" s="118"/>
      <c r="C11" s="115">
        <v>8</v>
      </c>
      <c r="D11" s="16" t="s">
        <v>42</v>
      </c>
      <c r="E11" s="17" t="s">
        <v>61</v>
      </c>
      <c r="F11" s="18" t="s">
        <v>58</v>
      </c>
      <c r="G11" s="18" t="s">
        <v>62</v>
      </c>
      <c r="H11" s="18">
        <v>20</v>
      </c>
      <c r="I11" s="19">
        <v>2689</v>
      </c>
      <c r="J11" s="14">
        <f>5+1</f>
        <v>6</v>
      </c>
      <c r="K11" s="116">
        <f t="shared" si="0"/>
        <v>0</v>
      </c>
      <c r="L11" s="117" t="str">
        <f t="shared" ref="L11:L18" si="3">IF(K11&lt;0,"ATENÇÃO","OK")</f>
        <v>OK</v>
      </c>
      <c r="M11" s="39">
        <v>0</v>
      </c>
      <c r="N11" s="39">
        <v>0</v>
      </c>
      <c r="O11" s="39">
        <v>0</v>
      </c>
      <c r="P11" s="91">
        <v>0</v>
      </c>
      <c r="Q11" s="91">
        <v>0</v>
      </c>
      <c r="R11" s="91">
        <v>3</v>
      </c>
      <c r="S11" s="91">
        <v>0</v>
      </c>
      <c r="T11" s="91">
        <v>0</v>
      </c>
      <c r="U11" s="91">
        <v>0</v>
      </c>
      <c r="V11" s="91">
        <v>0</v>
      </c>
      <c r="W11" s="91">
        <v>0</v>
      </c>
      <c r="X11" s="91">
        <v>0</v>
      </c>
      <c r="Y11" s="91">
        <v>1</v>
      </c>
      <c r="Z11" s="91">
        <v>0</v>
      </c>
      <c r="AA11" s="91">
        <v>0</v>
      </c>
      <c r="AB11" s="91">
        <v>0</v>
      </c>
      <c r="AC11" s="91">
        <v>2</v>
      </c>
    </row>
    <row r="12" spans="1:29" x14ac:dyDescent="0.2">
      <c r="A12" s="53"/>
      <c r="B12" s="118"/>
      <c r="C12" s="115">
        <v>9</v>
      </c>
      <c r="D12" s="16" t="s">
        <v>43</v>
      </c>
      <c r="E12" s="17" t="s">
        <v>61</v>
      </c>
      <c r="F12" s="18" t="s">
        <v>58</v>
      </c>
      <c r="G12" s="18" t="s">
        <v>62</v>
      </c>
      <c r="H12" s="18">
        <v>20</v>
      </c>
      <c r="I12" s="19">
        <v>1089</v>
      </c>
      <c r="J12" s="14">
        <f>6+1</f>
        <v>7</v>
      </c>
      <c r="K12" s="116">
        <f t="shared" si="0"/>
        <v>0</v>
      </c>
      <c r="L12" s="117" t="str">
        <f t="shared" si="3"/>
        <v>OK</v>
      </c>
      <c r="M12" s="39">
        <v>0</v>
      </c>
      <c r="N12" s="39">
        <v>0</v>
      </c>
      <c r="O12" s="39">
        <v>0</v>
      </c>
      <c r="P12" s="91">
        <v>0</v>
      </c>
      <c r="Q12" s="91">
        <v>1</v>
      </c>
      <c r="R12" s="91">
        <v>0</v>
      </c>
      <c r="S12" s="91">
        <v>0</v>
      </c>
      <c r="T12" s="91">
        <v>0</v>
      </c>
      <c r="U12" s="91">
        <v>0</v>
      </c>
      <c r="V12" s="91">
        <v>0</v>
      </c>
      <c r="W12" s="91">
        <v>0</v>
      </c>
      <c r="X12" s="91">
        <v>1</v>
      </c>
      <c r="Y12" s="91">
        <v>0</v>
      </c>
      <c r="Z12" s="91">
        <v>4</v>
      </c>
      <c r="AA12" s="91"/>
      <c r="AB12" s="91">
        <v>0</v>
      </c>
      <c r="AC12" s="91">
        <v>1</v>
      </c>
    </row>
    <row r="13" spans="1:29" x14ac:dyDescent="0.2">
      <c r="A13" s="53"/>
      <c r="B13" s="118"/>
      <c r="C13" s="115">
        <v>10</v>
      </c>
      <c r="D13" s="16" t="s">
        <v>44</v>
      </c>
      <c r="E13" s="17" t="s">
        <v>61</v>
      </c>
      <c r="F13" s="18" t="s">
        <v>58</v>
      </c>
      <c r="G13" s="18" t="s">
        <v>62</v>
      </c>
      <c r="H13" s="18">
        <v>20</v>
      </c>
      <c r="I13" s="19">
        <v>1891</v>
      </c>
      <c r="J13" s="14">
        <f>12+1</f>
        <v>13</v>
      </c>
      <c r="K13" s="116">
        <f t="shared" si="0"/>
        <v>0</v>
      </c>
      <c r="L13" s="117" t="str">
        <f t="shared" si="3"/>
        <v>OK</v>
      </c>
      <c r="M13" s="39">
        <v>0</v>
      </c>
      <c r="N13" s="39">
        <v>4</v>
      </c>
      <c r="O13" s="39">
        <v>0</v>
      </c>
      <c r="P13" s="91">
        <v>0</v>
      </c>
      <c r="Q13" s="91">
        <v>0</v>
      </c>
      <c r="R13" s="91">
        <v>0</v>
      </c>
      <c r="S13" s="91">
        <v>1</v>
      </c>
      <c r="T13" s="91">
        <v>0</v>
      </c>
      <c r="U13" s="91">
        <v>0</v>
      </c>
      <c r="V13" s="91">
        <v>2</v>
      </c>
      <c r="W13" s="91">
        <v>0</v>
      </c>
      <c r="X13" s="91">
        <v>5</v>
      </c>
      <c r="Y13" s="91">
        <v>0</v>
      </c>
      <c r="Z13" s="91">
        <v>1</v>
      </c>
      <c r="AA13" s="91">
        <v>0</v>
      </c>
      <c r="AB13" s="91">
        <v>0</v>
      </c>
      <c r="AC13" s="91">
        <v>0</v>
      </c>
    </row>
    <row r="14" spans="1:29" x14ac:dyDescent="0.2">
      <c r="A14" s="53"/>
      <c r="B14" s="118"/>
      <c r="C14" s="115">
        <v>11</v>
      </c>
      <c r="D14" s="16" t="s">
        <v>45</v>
      </c>
      <c r="E14" s="17" t="s">
        <v>61</v>
      </c>
      <c r="F14" s="18" t="s">
        <v>58</v>
      </c>
      <c r="G14" s="18" t="s">
        <v>62</v>
      </c>
      <c r="H14" s="18">
        <v>20</v>
      </c>
      <c r="I14" s="19">
        <v>3192</v>
      </c>
      <c r="J14" s="14">
        <v>6</v>
      </c>
      <c r="K14" s="116">
        <f t="shared" si="0"/>
        <v>4</v>
      </c>
      <c r="L14" s="117" t="str">
        <f t="shared" si="3"/>
        <v>OK</v>
      </c>
      <c r="M14" s="39">
        <v>0</v>
      </c>
      <c r="N14" s="39">
        <v>0</v>
      </c>
      <c r="O14" s="39">
        <v>0</v>
      </c>
      <c r="P14" s="91">
        <v>0</v>
      </c>
      <c r="Q14" s="91">
        <v>0</v>
      </c>
      <c r="R14" s="91">
        <v>0</v>
      </c>
      <c r="S14" s="91">
        <v>0</v>
      </c>
      <c r="T14" s="91">
        <v>1</v>
      </c>
      <c r="U14" s="91">
        <v>1</v>
      </c>
      <c r="V14" s="91">
        <v>0</v>
      </c>
      <c r="W14" s="91">
        <v>0</v>
      </c>
      <c r="X14" s="91">
        <v>0</v>
      </c>
      <c r="Y14" s="91">
        <v>0</v>
      </c>
      <c r="Z14" s="91">
        <v>0</v>
      </c>
      <c r="AA14" s="91">
        <v>0</v>
      </c>
      <c r="AB14" s="91">
        <v>0</v>
      </c>
      <c r="AC14" s="91">
        <v>0</v>
      </c>
    </row>
    <row r="15" spans="1:29" x14ac:dyDescent="0.2">
      <c r="A15" s="54"/>
      <c r="B15" s="119"/>
      <c r="C15" s="115">
        <v>12</v>
      </c>
      <c r="D15" s="16" t="s">
        <v>46</v>
      </c>
      <c r="E15" s="17" t="s">
        <v>61</v>
      </c>
      <c r="F15" s="18" t="s">
        <v>58</v>
      </c>
      <c r="G15" s="18" t="s">
        <v>62</v>
      </c>
      <c r="H15" s="18">
        <v>20</v>
      </c>
      <c r="I15" s="19">
        <v>6590</v>
      </c>
      <c r="J15" s="14">
        <f>5+1</f>
        <v>6</v>
      </c>
      <c r="K15" s="116">
        <f t="shared" si="0"/>
        <v>3</v>
      </c>
      <c r="L15" s="117" t="str">
        <f t="shared" si="3"/>
        <v>OK</v>
      </c>
      <c r="M15" s="39">
        <v>0</v>
      </c>
      <c r="N15" s="39">
        <v>0</v>
      </c>
      <c r="O15" s="39">
        <v>0</v>
      </c>
      <c r="P15" s="91">
        <v>0</v>
      </c>
      <c r="Q15" s="91">
        <v>0</v>
      </c>
      <c r="R15" s="91">
        <v>0</v>
      </c>
      <c r="S15" s="91">
        <v>0</v>
      </c>
      <c r="T15" s="91">
        <v>0</v>
      </c>
      <c r="U15" s="91">
        <v>0</v>
      </c>
      <c r="V15" s="91">
        <v>0</v>
      </c>
      <c r="W15" s="91">
        <v>0</v>
      </c>
      <c r="X15" s="91">
        <v>2</v>
      </c>
      <c r="Y15" s="91">
        <v>0</v>
      </c>
      <c r="Z15" s="91">
        <v>0</v>
      </c>
      <c r="AA15" s="91">
        <v>0</v>
      </c>
      <c r="AB15" s="91">
        <v>0</v>
      </c>
      <c r="AC15" s="91">
        <v>1</v>
      </c>
    </row>
    <row r="16" spans="1:29" ht="38.25" x14ac:dyDescent="0.2">
      <c r="A16" s="15" t="s">
        <v>56</v>
      </c>
      <c r="B16" s="120">
        <v>3</v>
      </c>
      <c r="C16" s="115">
        <v>13</v>
      </c>
      <c r="D16" s="16" t="s">
        <v>57</v>
      </c>
      <c r="E16" s="17" t="s">
        <v>61</v>
      </c>
      <c r="F16" s="18" t="s">
        <v>58</v>
      </c>
      <c r="G16" s="18" t="s">
        <v>62</v>
      </c>
      <c r="H16" s="18">
        <v>20</v>
      </c>
      <c r="I16" s="19">
        <v>1048</v>
      </c>
      <c r="J16" s="14">
        <v>6</v>
      </c>
      <c r="K16" s="116">
        <f t="shared" si="0"/>
        <v>0</v>
      </c>
      <c r="L16" s="117" t="str">
        <f t="shared" si="3"/>
        <v>OK</v>
      </c>
      <c r="M16" s="39">
        <v>0</v>
      </c>
      <c r="N16" s="39">
        <v>0</v>
      </c>
      <c r="O16" s="39">
        <v>3</v>
      </c>
      <c r="P16" s="91">
        <v>0</v>
      </c>
      <c r="Q16" s="91">
        <v>0</v>
      </c>
      <c r="R16" s="91">
        <v>0</v>
      </c>
      <c r="S16" s="91">
        <v>0</v>
      </c>
      <c r="T16" s="91">
        <v>0</v>
      </c>
      <c r="U16" s="91">
        <v>0</v>
      </c>
      <c r="V16" s="91">
        <v>0</v>
      </c>
      <c r="W16" s="91">
        <v>2</v>
      </c>
      <c r="X16" s="91">
        <v>0</v>
      </c>
      <c r="Y16" s="91">
        <v>0</v>
      </c>
      <c r="Z16" s="91">
        <v>0</v>
      </c>
      <c r="AA16" s="91">
        <v>1</v>
      </c>
      <c r="AB16" s="91">
        <v>0</v>
      </c>
      <c r="AC16" s="91">
        <v>0</v>
      </c>
    </row>
    <row r="17" spans="1:29" ht="51" x14ac:dyDescent="0.2">
      <c r="A17" s="15" t="s">
        <v>59</v>
      </c>
      <c r="B17" s="120">
        <v>4</v>
      </c>
      <c r="C17" s="115">
        <v>14</v>
      </c>
      <c r="D17" s="16" t="s">
        <v>47</v>
      </c>
      <c r="E17" s="17" t="s">
        <v>61</v>
      </c>
      <c r="F17" s="18" t="s">
        <v>58</v>
      </c>
      <c r="G17" s="18" t="s">
        <v>62</v>
      </c>
      <c r="H17" s="18">
        <v>20</v>
      </c>
      <c r="I17" s="19">
        <v>2790.83</v>
      </c>
      <c r="J17" s="14">
        <v>12</v>
      </c>
      <c r="K17" s="116">
        <f t="shared" si="0"/>
        <v>6</v>
      </c>
      <c r="L17" s="117" t="str">
        <f t="shared" si="3"/>
        <v>OK</v>
      </c>
      <c r="M17" s="39">
        <v>3</v>
      </c>
      <c r="N17" s="39">
        <v>0</v>
      </c>
      <c r="O17" s="39">
        <v>0</v>
      </c>
      <c r="P17" s="91">
        <v>3</v>
      </c>
      <c r="Q17" s="91">
        <v>0</v>
      </c>
      <c r="R17" s="91">
        <v>0</v>
      </c>
      <c r="S17" s="91">
        <v>0</v>
      </c>
      <c r="T17" s="91">
        <v>0</v>
      </c>
      <c r="U17" s="91">
        <v>0</v>
      </c>
      <c r="V17" s="91">
        <v>0</v>
      </c>
      <c r="W17" s="91">
        <v>0</v>
      </c>
      <c r="X17" s="91">
        <v>0</v>
      </c>
      <c r="Y17" s="91">
        <v>0</v>
      </c>
      <c r="Z17" s="91">
        <v>0</v>
      </c>
      <c r="AA17" s="91">
        <v>0</v>
      </c>
      <c r="AB17" s="91">
        <v>0</v>
      </c>
      <c r="AC17" s="91">
        <v>0</v>
      </c>
    </row>
    <row r="18" spans="1:29" ht="51" x14ac:dyDescent="0.2">
      <c r="A18" s="15" t="s">
        <v>59</v>
      </c>
      <c r="B18" s="120">
        <v>5</v>
      </c>
      <c r="C18" s="115">
        <v>15</v>
      </c>
      <c r="D18" s="16" t="s">
        <v>48</v>
      </c>
      <c r="E18" s="17" t="s">
        <v>61</v>
      </c>
      <c r="F18" s="18" t="s">
        <v>60</v>
      </c>
      <c r="G18" s="18" t="s">
        <v>62</v>
      </c>
      <c r="H18" s="18">
        <v>20</v>
      </c>
      <c r="I18" s="19">
        <v>3.09</v>
      </c>
      <c r="J18" s="14">
        <v>2000</v>
      </c>
      <c r="K18" s="116">
        <f t="shared" si="0"/>
        <v>1753</v>
      </c>
      <c r="L18" s="117" t="str">
        <f t="shared" si="3"/>
        <v>OK</v>
      </c>
      <c r="M18" s="39">
        <v>30</v>
      </c>
      <c r="N18" s="39">
        <v>0</v>
      </c>
      <c r="O18" s="39">
        <v>0</v>
      </c>
      <c r="P18" s="91">
        <v>30</v>
      </c>
      <c r="Q18" s="91">
        <v>0</v>
      </c>
      <c r="R18" s="91">
        <v>0</v>
      </c>
      <c r="S18" s="91">
        <v>0</v>
      </c>
      <c r="T18" s="91">
        <v>0</v>
      </c>
      <c r="U18" s="91">
        <v>0</v>
      </c>
      <c r="V18" s="91">
        <v>0</v>
      </c>
      <c r="W18" s="91">
        <v>0</v>
      </c>
      <c r="X18" s="91">
        <v>0</v>
      </c>
      <c r="Y18" s="91">
        <v>0</v>
      </c>
      <c r="Z18" s="91">
        <v>0</v>
      </c>
      <c r="AA18" s="91">
        <v>0</v>
      </c>
      <c r="AB18" s="91">
        <v>187</v>
      </c>
      <c r="AC18" s="91">
        <v>0</v>
      </c>
    </row>
    <row r="19" spans="1:29" x14ac:dyDescent="0.2">
      <c r="A19" s="121" t="s">
        <v>54</v>
      </c>
      <c r="B19" s="122">
        <v>6</v>
      </c>
      <c r="C19" s="123">
        <v>16</v>
      </c>
      <c r="D19" s="22" t="s">
        <v>49</v>
      </c>
      <c r="E19" s="44"/>
      <c r="F19" s="23"/>
      <c r="G19" s="23"/>
      <c r="H19" s="23"/>
      <c r="I19" s="24"/>
      <c r="J19" s="35"/>
      <c r="K19" s="124"/>
      <c r="L19" s="125"/>
      <c r="M19" s="45">
        <v>0</v>
      </c>
      <c r="N19" s="45">
        <v>0</v>
      </c>
      <c r="O19" s="45">
        <v>0</v>
      </c>
      <c r="P19" s="92">
        <v>0</v>
      </c>
      <c r="Q19" s="92">
        <v>0</v>
      </c>
      <c r="R19" s="92">
        <v>0</v>
      </c>
      <c r="S19" s="92">
        <v>0</v>
      </c>
      <c r="T19" s="92">
        <v>0</v>
      </c>
      <c r="U19" s="92">
        <v>0</v>
      </c>
      <c r="V19" s="92">
        <v>0</v>
      </c>
      <c r="W19" s="91">
        <v>0</v>
      </c>
      <c r="X19" s="91">
        <v>0</v>
      </c>
      <c r="Y19" s="91">
        <v>0</v>
      </c>
      <c r="Z19" s="91">
        <v>0</v>
      </c>
      <c r="AA19" s="91">
        <v>0</v>
      </c>
      <c r="AB19" s="91">
        <v>0</v>
      </c>
      <c r="AC19" s="91">
        <v>0</v>
      </c>
    </row>
    <row r="20" spans="1:29" x14ac:dyDescent="0.2">
      <c r="A20" s="126"/>
      <c r="B20" s="127"/>
      <c r="C20" s="123">
        <v>17</v>
      </c>
      <c r="D20" s="22" t="s">
        <v>50</v>
      </c>
      <c r="E20" s="44"/>
      <c r="F20" s="23"/>
      <c r="G20" s="23"/>
      <c r="H20" s="23"/>
      <c r="I20" s="24"/>
      <c r="J20" s="35"/>
      <c r="K20" s="124"/>
      <c r="L20" s="125"/>
      <c r="M20" s="45">
        <v>0</v>
      </c>
      <c r="N20" s="45">
        <v>0</v>
      </c>
      <c r="O20" s="45">
        <v>0</v>
      </c>
      <c r="P20" s="92">
        <v>0</v>
      </c>
      <c r="Q20" s="92">
        <v>0</v>
      </c>
      <c r="R20" s="92">
        <v>0</v>
      </c>
      <c r="S20" s="92">
        <v>0</v>
      </c>
      <c r="T20" s="92">
        <v>0</v>
      </c>
      <c r="U20" s="92">
        <v>0</v>
      </c>
      <c r="V20" s="92">
        <v>0</v>
      </c>
      <c r="W20" s="91">
        <v>0</v>
      </c>
      <c r="X20" s="91">
        <v>0</v>
      </c>
      <c r="Y20" s="91">
        <v>0</v>
      </c>
      <c r="Z20" s="91">
        <v>0</v>
      </c>
      <c r="AA20" s="91">
        <v>0</v>
      </c>
      <c r="AB20" s="91">
        <v>0</v>
      </c>
      <c r="AC20" s="91">
        <v>0</v>
      </c>
    </row>
    <row r="21" spans="1:29" x14ac:dyDescent="0.2">
      <c r="A21" s="126"/>
      <c r="B21" s="127"/>
      <c r="C21" s="123">
        <v>18</v>
      </c>
      <c r="D21" s="22" t="s">
        <v>51</v>
      </c>
      <c r="E21" s="44"/>
      <c r="F21" s="23"/>
      <c r="G21" s="23"/>
      <c r="H21" s="23"/>
      <c r="I21" s="24"/>
      <c r="J21" s="35"/>
      <c r="K21" s="124"/>
      <c r="L21" s="125"/>
      <c r="M21" s="45">
        <v>0</v>
      </c>
      <c r="N21" s="45">
        <v>0</v>
      </c>
      <c r="O21" s="45">
        <v>0</v>
      </c>
      <c r="P21" s="92">
        <v>0</v>
      </c>
      <c r="Q21" s="92">
        <v>0</v>
      </c>
      <c r="R21" s="92">
        <v>0</v>
      </c>
      <c r="S21" s="92">
        <v>0</v>
      </c>
      <c r="T21" s="92">
        <v>0</v>
      </c>
      <c r="U21" s="92">
        <v>0</v>
      </c>
      <c r="V21" s="92">
        <v>0</v>
      </c>
      <c r="W21" s="91">
        <v>0</v>
      </c>
      <c r="X21" s="91">
        <v>0</v>
      </c>
      <c r="Y21" s="91">
        <v>0</v>
      </c>
      <c r="Z21" s="91">
        <v>0</v>
      </c>
      <c r="AA21" s="91">
        <v>0</v>
      </c>
      <c r="AB21" s="91">
        <v>0</v>
      </c>
      <c r="AC21" s="91">
        <v>0</v>
      </c>
    </row>
    <row r="22" spans="1:29" x14ac:dyDescent="0.2">
      <c r="A22" s="128"/>
      <c r="B22" s="129"/>
      <c r="C22" s="123">
        <v>19</v>
      </c>
      <c r="D22" s="22" t="s">
        <v>52</v>
      </c>
      <c r="E22" s="44"/>
      <c r="F22" s="23"/>
      <c r="G22" s="23"/>
      <c r="H22" s="23"/>
      <c r="I22" s="24"/>
      <c r="J22" s="35"/>
      <c r="K22" s="124"/>
      <c r="L22" s="125"/>
      <c r="M22" s="45">
        <v>0</v>
      </c>
      <c r="N22" s="45">
        <v>0</v>
      </c>
      <c r="O22" s="45">
        <v>0</v>
      </c>
      <c r="P22" s="92">
        <v>0</v>
      </c>
      <c r="Q22" s="92">
        <v>0</v>
      </c>
      <c r="R22" s="92">
        <v>0</v>
      </c>
      <c r="S22" s="92">
        <v>0</v>
      </c>
      <c r="T22" s="92">
        <v>0</v>
      </c>
      <c r="U22" s="92">
        <v>0</v>
      </c>
      <c r="V22" s="92">
        <v>0</v>
      </c>
      <c r="W22" s="91">
        <v>0</v>
      </c>
      <c r="X22" s="91">
        <v>0</v>
      </c>
      <c r="Y22" s="91">
        <v>0</v>
      </c>
      <c r="Z22" s="91">
        <v>0</v>
      </c>
      <c r="AA22" s="91">
        <v>0</v>
      </c>
      <c r="AB22" s="91">
        <v>0</v>
      </c>
      <c r="AC22" s="91">
        <v>0</v>
      </c>
    </row>
    <row r="23" spans="1:29" x14ac:dyDescent="0.2">
      <c r="P23" s="94"/>
      <c r="Q23" s="95"/>
      <c r="R23" s="95"/>
      <c r="S23" s="95"/>
      <c r="T23" s="96"/>
      <c r="U23" s="95"/>
      <c r="V23" s="95"/>
      <c r="W23" s="95"/>
      <c r="X23" s="95"/>
      <c r="Y23" s="95"/>
      <c r="Z23" s="95"/>
      <c r="AA23" s="95"/>
    </row>
  </sheetData>
  <mergeCells count="27">
    <mergeCell ref="AC1:AC2"/>
    <mergeCell ref="X1:X2"/>
    <mergeCell ref="Y1:Y2"/>
    <mergeCell ref="Z1:Z2"/>
    <mergeCell ref="AA1:AA2"/>
    <mergeCell ref="AB1:AB2"/>
    <mergeCell ref="I1:L1"/>
    <mergeCell ref="D1:H1"/>
    <mergeCell ref="A2:L2"/>
    <mergeCell ref="B4:B8"/>
    <mergeCell ref="B9:B15"/>
    <mergeCell ref="O1:O2"/>
    <mergeCell ref="P1:P2"/>
    <mergeCell ref="V1:V2"/>
    <mergeCell ref="N1:N2"/>
    <mergeCell ref="M1:M2"/>
    <mergeCell ref="W1:W2"/>
    <mergeCell ref="Q1:Q2"/>
    <mergeCell ref="R1:R2"/>
    <mergeCell ref="S1:S2"/>
    <mergeCell ref="T1:T2"/>
    <mergeCell ref="U1:U2"/>
    <mergeCell ref="B19:B22"/>
    <mergeCell ref="A4:A8"/>
    <mergeCell ref="A9:A15"/>
    <mergeCell ref="A19:A22"/>
    <mergeCell ref="A1:C1"/>
  </mergeCells>
  <phoneticPr fontId="0" type="noConversion"/>
  <conditionalFormatting sqref="M4:O22">
    <cfRule type="cellIs" dxfId="8" priority="4" stopIfTrue="1" operator="greaterThan">
      <formula>0</formula>
    </cfRule>
    <cfRule type="cellIs" dxfId="7" priority="5" stopIfTrue="1" operator="greaterThan">
      <formula>0</formula>
    </cfRule>
    <cfRule type="cellIs" dxfId="6" priority="6" stopIfTrue="1" operator="greaterThan">
      <formula>0</formula>
    </cfRule>
  </conditionalFormatting>
  <conditionalFormatting sqref="P4:AC22">
    <cfRule type="cellIs" dxfId="5" priority="1" stopIfTrue="1" operator="greaterThan">
      <formula>0</formula>
    </cfRule>
    <cfRule type="cellIs" dxfId="4" priority="2" stopIfTrue="1" operator="greaterThan">
      <formula>0</formula>
    </cfRule>
    <cfRule type="cellIs" dxfId="3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3"/>
  <sheetViews>
    <sheetView zoomScale="90" zoomScaleNormal="90" workbookViewId="0">
      <selection activeCell="D13" sqref="D13"/>
    </sheetView>
  </sheetViews>
  <sheetFormatPr defaultColWidth="9.7109375" defaultRowHeight="15" x14ac:dyDescent="0.2"/>
  <cols>
    <col min="1" max="1" width="14" style="36" customWidth="1"/>
    <col min="2" max="2" width="5.42578125" style="36" bestFit="1" customWidth="1"/>
    <col min="3" max="3" width="8.42578125" style="130" bestFit="1" customWidth="1"/>
    <col min="4" max="4" width="60.140625" style="38" customWidth="1"/>
    <col min="5" max="5" width="16.28515625" style="38" customWidth="1"/>
    <col min="6" max="6" width="9.28515625" style="131" bestFit="1" customWidth="1"/>
    <col min="7" max="7" width="16.140625" style="38" customWidth="1"/>
    <col min="8" max="8" width="7.85546875" style="38" customWidth="1"/>
    <col min="9" max="9" width="13.28515625" style="20" customWidth="1"/>
    <col min="10" max="10" width="9.42578125" style="40" customWidth="1"/>
    <col min="11" max="11" width="13.28515625" style="132" customWidth="1"/>
    <col min="12" max="12" width="12.5703125" style="41" customWidth="1"/>
    <col min="13" max="13" width="13.42578125" style="42" customWidth="1"/>
    <col min="14" max="16384" width="9.7109375" style="37"/>
  </cols>
  <sheetData>
    <row r="1" spans="1:13" ht="33" customHeight="1" x14ac:dyDescent="0.2">
      <c r="A1" s="97" t="s">
        <v>33</v>
      </c>
      <c r="B1" s="97"/>
      <c r="C1" s="97"/>
      <c r="D1" s="98" t="s">
        <v>55</v>
      </c>
      <c r="E1" s="99"/>
      <c r="F1" s="99"/>
      <c r="G1" s="99"/>
      <c r="H1" s="100"/>
      <c r="I1" s="97" t="s">
        <v>34</v>
      </c>
      <c r="J1" s="97"/>
      <c r="K1" s="97"/>
      <c r="L1" s="97"/>
      <c r="M1" s="133" t="s">
        <v>68</v>
      </c>
    </row>
    <row r="2" spans="1:13" ht="30" customHeight="1" x14ac:dyDescent="0.2">
      <c r="A2" s="97" t="s">
        <v>80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133"/>
    </row>
    <row r="3" spans="1:13" s="38" customFormat="1" ht="33" customHeight="1" x14ac:dyDescent="0.2">
      <c r="A3" s="103" t="s">
        <v>2</v>
      </c>
      <c r="B3" s="103" t="s">
        <v>1</v>
      </c>
      <c r="C3" s="104" t="s">
        <v>4</v>
      </c>
      <c r="D3" s="105" t="s">
        <v>6</v>
      </c>
      <c r="E3" s="106" t="s">
        <v>31</v>
      </c>
      <c r="F3" s="105" t="s">
        <v>7</v>
      </c>
      <c r="G3" s="107" t="s">
        <v>3</v>
      </c>
      <c r="H3" s="108" t="s">
        <v>12</v>
      </c>
      <c r="I3" s="109" t="s">
        <v>5</v>
      </c>
      <c r="J3" s="110" t="s">
        <v>13</v>
      </c>
      <c r="K3" s="111" t="s">
        <v>0</v>
      </c>
      <c r="L3" s="107" t="s">
        <v>8</v>
      </c>
      <c r="M3" s="112">
        <v>41935</v>
      </c>
    </row>
    <row r="4" spans="1:13" ht="15.75" customHeight="1" x14ac:dyDescent="0.2">
      <c r="A4" s="52" t="s">
        <v>53</v>
      </c>
      <c r="B4" s="114">
        <v>1</v>
      </c>
      <c r="C4" s="115">
        <v>1</v>
      </c>
      <c r="D4" s="16" t="s">
        <v>35</v>
      </c>
      <c r="E4" s="17" t="s">
        <v>61</v>
      </c>
      <c r="F4" s="18" t="s">
        <v>58</v>
      </c>
      <c r="G4" s="18" t="s">
        <v>62</v>
      </c>
      <c r="H4" s="18">
        <v>20</v>
      </c>
      <c r="I4" s="19">
        <v>1069</v>
      </c>
      <c r="J4" s="14">
        <v>5</v>
      </c>
      <c r="K4" s="116">
        <f>J4-(SUM(M4:M4))</f>
        <v>0</v>
      </c>
      <c r="L4" s="117" t="str">
        <f>IF(K4&lt;0,"ATENÇÃO","OK")</f>
        <v>OK</v>
      </c>
      <c r="M4" s="91">
        <v>5</v>
      </c>
    </row>
    <row r="5" spans="1:13" x14ac:dyDescent="0.2">
      <c r="A5" s="53"/>
      <c r="B5" s="118"/>
      <c r="C5" s="115">
        <v>2</v>
      </c>
      <c r="D5" s="16" t="s">
        <v>36</v>
      </c>
      <c r="E5" s="17" t="s">
        <v>61</v>
      </c>
      <c r="F5" s="18" t="s">
        <v>58</v>
      </c>
      <c r="G5" s="18" t="s">
        <v>62</v>
      </c>
      <c r="H5" s="18">
        <v>20</v>
      </c>
      <c r="I5" s="19">
        <v>1106</v>
      </c>
      <c r="J5" s="14">
        <v>2</v>
      </c>
      <c r="K5" s="116">
        <f>J5-(SUM(M5:M5))</f>
        <v>0</v>
      </c>
      <c r="L5" s="117" t="str">
        <f t="shared" ref="L5:L18" si="0">IF(K5&lt;0,"ATENÇÃO","OK")</f>
        <v>OK</v>
      </c>
      <c r="M5" s="91">
        <v>2</v>
      </c>
    </row>
    <row r="6" spans="1:13" x14ac:dyDescent="0.2">
      <c r="A6" s="53"/>
      <c r="B6" s="118"/>
      <c r="C6" s="115">
        <v>3</v>
      </c>
      <c r="D6" s="16" t="s">
        <v>37</v>
      </c>
      <c r="E6" s="17" t="s">
        <v>61</v>
      </c>
      <c r="F6" s="18" t="s">
        <v>58</v>
      </c>
      <c r="G6" s="18" t="s">
        <v>62</v>
      </c>
      <c r="H6" s="18">
        <v>20</v>
      </c>
      <c r="I6" s="19">
        <v>1602</v>
      </c>
      <c r="J6" s="14">
        <v>2</v>
      </c>
      <c r="K6" s="116">
        <f>J6-(SUM(M6:M6))</f>
        <v>0</v>
      </c>
      <c r="L6" s="117" t="str">
        <f t="shared" si="0"/>
        <v>OK</v>
      </c>
      <c r="M6" s="91">
        <v>2</v>
      </c>
    </row>
    <row r="7" spans="1:13" x14ac:dyDescent="0.2">
      <c r="A7" s="53"/>
      <c r="B7" s="118"/>
      <c r="C7" s="115">
        <v>4</v>
      </c>
      <c r="D7" s="16" t="s">
        <v>38</v>
      </c>
      <c r="E7" s="17" t="s">
        <v>61</v>
      </c>
      <c r="F7" s="18" t="s">
        <v>58</v>
      </c>
      <c r="G7" s="18" t="s">
        <v>62</v>
      </c>
      <c r="H7" s="18">
        <v>20</v>
      </c>
      <c r="I7" s="19">
        <v>2289</v>
      </c>
      <c r="J7" s="14">
        <v>1</v>
      </c>
      <c r="K7" s="116">
        <f>J7-(SUM(M7:M7))</f>
        <v>0</v>
      </c>
      <c r="L7" s="117" t="str">
        <f t="shared" si="0"/>
        <v>OK</v>
      </c>
      <c r="M7" s="91">
        <v>1</v>
      </c>
    </row>
    <row r="8" spans="1:13" x14ac:dyDescent="0.2">
      <c r="A8" s="54"/>
      <c r="B8" s="119"/>
      <c r="C8" s="115">
        <v>5</v>
      </c>
      <c r="D8" s="16" t="s">
        <v>39</v>
      </c>
      <c r="E8" s="17" t="s">
        <v>61</v>
      </c>
      <c r="F8" s="18" t="s">
        <v>58</v>
      </c>
      <c r="G8" s="18" t="s">
        <v>62</v>
      </c>
      <c r="H8" s="18">
        <v>20</v>
      </c>
      <c r="I8" s="19">
        <v>4197</v>
      </c>
      <c r="J8" s="14">
        <v>1</v>
      </c>
      <c r="K8" s="116">
        <f>J8-(SUM(M8:M8))</f>
        <v>0</v>
      </c>
      <c r="L8" s="117" t="str">
        <f t="shared" si="0"/>
        <v>OK</v>
      </c>
      <c r="M8" s="91">
        <v>1</v>
      </c>
    </row>
    <row r="9" spans="1:13" x14ac:dyDescent="0.2">
      <c r="A9" s="52" t="s">
        <v>53</v>
      </c>
      <c r="B9" s="114">
        <v>2</v>
      </c>
      <c r="C9" s="115">
        <v>6</v>
      </c>
      <c r="D9" s="16" t="s">
        <v>40</v>
      </c>
      <c r="E9" s="17" t="s">
        <v>61</v>
      </c>
      <c r="F9" s="18" t="s">
        <v>58</v>
      </c>
      <c r="G9" s="18" t="s">
        <v>62</v>
      </c>
      <c r="H9" s="18">
        <v>20</v>
      </c>
      <c r="I9" s="19">
        <v>1589</v>
      </c>
      <c r="J9" s="14">
        <v>3</v>
      </c>
      <c r="K9" s="116">
        <f>J9-(SUM(M9:M9))</f>
        <v>0</v>
      </c>
      <c r="L9" s="117" t="str">
        <f t="shared" si="0"/>
        <v>OK</v>
      </c>
      <c r="M9" s="91">
        <v>3</v>
      </c>
    </row>
    <row r="10" spans="1:13" x14ac:dyDescent="0.2">
      <c r="A10" s="53"/>
      <c r="B10" s="118"/>
      <c r="C10" s="115">
        <v>7</v>
      </c>
      <c r="D10" s="16" t="s">
        <v>41</v>
      </c>
      <c r="E10" s="17" t="s">
        <v>61</v>
      </c>
      <c r="F10" s="18" t="s">
        <v>58</v>
      </c>
      <c r="G10" s="18" t="s">
        <v>62</v>
      </c>
      <c r="H10" s="18">
        <v>20</v>
      </c>
      <c r="I10" s="19">
        <v>2191</v>
      </c>
      <c r="J10" s="14"/>
      <c r="K10" s="116">
        <f>J10-(SUM(M10:M10))</f>
        <v>0</v>
      </c>
      <c r="L10" s="117" t="str">
        <f t="shared" si="0"/>
        <v>OK</v>
      </c>
      <c r="M10" s="91">
        <v>0</v>
      </c>
    </row>
    <row r="11" spans="1:13" x14ac:dyDescent="0.2">
      <c r="A11" s="53"/>
      <c r="B11" s="118"/>
      <c r="C11" s="115">
        <v>8</v>
      </c>
      <c r="D11" s="16" t="s">
        <v>42</v>
      </c>
      <c r="E11" s="17" t="s">
        <v>61</v>
      </c>
      <c r="F11" s="18" t="s">
        <v>58</v>
      </c>
      <c r="G11" s="18" t="s">
        <v>62</v>
      </c>
      <c r="H11" s="18">
        <v>20</v>
      </c>
      <c r="I11" s="19">
        <v>2689</v>
      </c>
      <c r="J11" s="14">
        <v>1</v>
      </c>
      <c r="K11" s="116">
        <f>J11-(SUM(M11:M11))</f>
        <v>0</v>
      </c>
      <c r="L11" s="117" t="str">
        <f t="shared" si="0"/>
        <v>OK</v>
      </c>
      <c r="M11" s="91">
        <v>1</v>
      </c>
    </row>
    <row r="12" spans="1:13" x14ac:dyDescent="0.2">
      <c r="A12" s="53"/>
      <c r="B12" s="118"/>
      <c r="C12" s="115">
        <v>9</v>
      </c>
      <c r="D12" s="16" t="s">
        <v>43</v>
      </c>
      <c r="E12" s="17" t="s">
        <v>61</v>
      </c>
      <c r="F12" s="18" t="s">
        <v>58</v>
      </c>
      <c r="G12" s="18" t="s">
        <v>62</v>
      </c>
      <c r="H12" s="18">
        <v>20</v>
      </c>
      <c r="I12" s="19">
        <v>1089</v>
      </c>
      <c r="J12" s="14"/>
      <c r="K12" s="116">
        <f>J12-(SUM(M12:M12))</f>
        <v>0</v>
      </c>
      <c r="L12" s="117" t="str">
        <f t="shared" si="0"/>
        <v>OK</v>
      </c>
      <c r="M12" s="91">
        <v>0</v>
      </c>
    </row>
    <row r="13" spans="1:13" x14ac:dyDescent="0.2">
      <c r="A13" s="53"/>
      <c r="B13" s="118"/>
      <c r="C13" s="115">
        <v>10</v>
      </c>
      <c r="D13" s="16" t="s">
        <v>44</v>
      </c>
      <c r="E13" s="17" t="s">
        <v>61</v>
      </c>
      <c r="F13" s="18" t="s">
        <v>58</v>
      </c>
      <c r="G13" s="18" t="s">
        <v>62</v>
      </c>
      <c r="H13" s="18">
        <v>20</v>
      </c>
      <c r="I13" s="19">
        <v>1891</v>
      </c>
      <c r="J13" s="14">
        <v>3</v>
      </c>
      <c r="K13" s="116">
        <f>J13-(SUM(M13:M13))</f>
        <v>0</v>
      </c>
      <c r="L13" s="117" t="str">
        <f t="shared" si="0"/>
        <v>OK</v>
      </c>
      <c r="M13" s="91">
        <v>3</v>
      </c>
    </row>
    <row r="14" spans="1:13" x14ac:dyDescent="0.2">
      <c r="A14" s="53"/>
      <c r="B14" s="118"/>
      <c r="C14" s="115">
        <v>11</v>
      </c>
      <c r="D14" s="16" t="s">
        <v>45</v>
      </c>
      <c r="E14" s="17" t="s">
        <v>61</v>
      </c>
      <c r="F14" s="18" t="s">
        <v>58</v>
      </c>
      <c r="G14" s="18" t="s">
        <v>62</v>
      </c>
      <c r="H14" s="18">
        <v>20</v>
      </c>
      <c r="I14" s="19">
        <v>3192</v>
      </c>
      <c r="J14" s="14"/>
      <c r="K14" s="116">
        <f>J14-(SUM(M14:M14))</f>
        <v>0</v>
      </c>
      <c r="L14" s="117" t="str">
        <f t="shared" si="0"/>
        <v>OK</v>
      </c>
      <c r="M14" s="91">
        <v>0</v>
      </c>
    </row>
    <row r="15" spans="1:13" x14ac:dyDescent="0.2">
      <c r="A15" s="54"/>
      <c r="B15" s="119"/>
      <c r="C15" s="115">
        <v>12</v>
      </c>
      <c r="D15" s="16" t="s">
        <v>46</v>
      </c>
      <c r="E15" s="17" t="s">
        <v>61</v>
      </c>
      <c r="F15" s="18" t="s">
        <v>58</v>
      </c>
      <c r="G15" s="18" t="s">
        <v>62</v>
      </c>
      <c r="H15" s="18">
        <v>20</v>
      </c>
      <c r="I15" s="19">
        <v>6590</v>
      </c>
      <c r="J15" s="14"/>
      <c r="K15" s="116">
        <f>J15-(SUM(M15:M15))</f>
        <v>0</v>
      </c>
      <c r="L15" s="117" t="str">
        <f t="shared" si="0"/>
        <v>OK</v>
      </c>
      <c r="M15" s="91">
        <v>0</v>
      </c>
    </row>
    <row r="16" spans="1:13" ht="38.25" x14ac:dyDescent="0.2">
      <c r="A16" s="15" t="s">
        <v>56</v>
      </c>
      <c r="B16" s="120">
        <v>3</v>
      </c>
      <c r="C16" s="115">
        <v>13</v>
      </c>
      <c r="D16" s="16" t="s">
        <v>57</v>
      </c>
      <c r="E16" s="17" t="s">
        <v>61</v>
      </c>
      <c r="F16" s="18" t="s">
        <v>58</v>
      </c>
      <c r="G16" s="18" t="s">
        <v>62</v>
      </c>
      <c r="H16" s="18">
        <v>20</v>
      </c>
      <c r="I16" s="19">
        <v>1048</v>
      </c>
      <c r="J16" s="14"/>
      <c r="K16" s="116">
        <f>J16-(SUM(M16:M16))</f>
        <v>0</v>
      </c>
      <c r="L16" s="117" t="str">
        <f t="shared" si="0"/>
        <v>OK</v>
      </c>
      <c r="M16" s="91">
        <v>0</v>
      </c>
    </row>
    <row r="17" spans="1:13" ht="51" x14ac:dyDescent="0.2">
      <c r="A17" s="15" t="s">
        <v>59</v>
      </c>
      <c r="B17" s="120">
        <v>4</v>
      </c>
      <c r="C17" s="115">
        <v>14</v>
      </c>
      <c r="D17" s="16" t="s">
        <v>47</v>
      </c>
      <c r="E17" s="17" t="s">
        <v>61</v>
      </c>
      <c r="F17" s="18" t="s">
        <v>58</v>
      </c>
      <c r="G17" s="18" t="s">
        <v>62</v>
      </c>
      <c r="H17" s="18">
        <v>20</v>
      </c>
      <c r="I17" s="19">
        <v>2790.83</v>
      </c>
      <c r="J17" s="14"/>
      <c r="K17" s="116">
        <f>J17-(SUM(M17:M17))</f>
        <v>0</v>
      </c>
      <c r="L17" s="117" t="str">
        <f t="shared" si="0"/>
        <v>OK</v>
      </c>
      <c r="M17" s="91">
        <v>0</v>
      </c>
    </row>
    <row r="18" spans="1:13" ht="51" x14ac:dyDescent="0.2">
      <c r="A18" s="15" t="s">
        <v>59</v>
      </c>
      <c r="B18" s="120">
        <v>5</v>
      </c>
      <c r="C18" s="115">
        <v>15</v>
      </c>
      <c r="D18" s="16" t="s">
        <v>48</v>
      </c>
      <c r="E18" s="17" t="s">
        <v>61</v>
      </c>
      <c r="F18" s="18" t="s">
        <v>60</v>
      </c>
      <c r="G18" s="18" t="s">
        <v>62</v>
      </c>
      <c r="H18" s="18">
        <v>20</v>
      </c>
      <c r="I18" s="19">
        <v>3.09</v>
      </c>
      <c r="J18" s="14"/>
      <c r="K18" s="116">
        <f>J18-(SUM(M18:M18))</f>
        <v>0</v>
      </c>
      <c r="L18" s="117" t="str">
        <f t="shared" si="0"/>
        <v>OK</v>
      </c>
      <c r="M18" s="91">
        <v>0</v>
      </c>
    </row>
    <row r="19" spans="1:13" x14ac:dyDescent="0.2">
      <c r="A19" s="121" t="s">
        <v>54</v>
      </c>
      <c r="B19" s="122">
        <v>6</v>
      </c>
      <c r="C19" s="123">
        <v>16</v>
      </c>
      <c r="D19" s="22" t="s">
        <v>49</v>
      </c>
      <c r="E19" s="44"/>
      <c r="F19" s="23"/>
      <c r="G19" s="23"/>
      <c r="H19" s="23"/>
      <c r="I19" s="24"/>
      <c r="J19" s="35"/>
      <c r="K19" s="124"/>
      <c r="L19" s="125"/>
      <c r="M19" s="92">
        <v>0</v>
      </c>
    </row>
    <row r="20" spans="1:13" x14ac:dyDescent="0.2">
      <c r="A20" s="126"/>
      <c r="B20" s="127"/>
      <c r="C20" s="123">
        <v>17</v>
      </c>
      <c r="D20" s="22" t="s">
        <v>50</v>
      </c>
      <c r="E20" s="44"/>
      <c r="F20" s="23"/>
      <c r="G20" s="23"/>
      <c r="H20" s="23"/>
      <c r="I20" s="24"/>
      <c r="J20" s="35"/>
      <c r="K20" s="124"/>
      <c r="L20" s="125"/>
      <c r="M20" s="92">
        <v>0</v>
      </c>
    </row>
    <row r="21" spans="1:13" x14ac:dyDescent="0.2">
      <c r="A21" s="126"/>
      <c r="B21" s="127"/>
      <c r="C21" s="123">
        <v>18</v>
      </c>
      <c r="D21" s="22" t="s">
        <v>51</v>
      </c>
      <c r="E21" s="44"/>
      <c r="F21" s="23"/>
      <c r="G21" s="23"/>
      <c r="H21" s="23"/>
      <c r="I21" s="24"/>
      <c r="J21" s="35"/>
      <c r="K21" s="124"/>
      <c r="L21" s="125"/>
      <c r="M21" s="92">
        <v>0</v>
      </c>
    </row>
    <row r="22" spans="1:13" x14ac:dyDescent="0.2">
      <c r="A22" s="128"/>
      <c r="B22" s="129"/>
      <c r="C22" s="123">
        <v>19</v>
      </c>
      <c r="D22" s="22" t="s">
        <v>52</v>
      </c>
      <c r="E22" s="44"/>
      <c r="F22" s="23"/>
      <c r="G22" s="23"/>
      <c r="H22" s="23"/>
      <c r="I22" s="24"/>
      <c r="J22" s="35"/>
      <c r="K22" s="124"/>
      <c r="L22" s="125"/>
      <c r="M22" s="92">
        <v>0</v>
      </c>
    </row>
    <row r="23" spans="1:13" x14ac:dyDescent="0.2">
      <c r="M23" s="93"/>
    </row>
  </sheetData>
  <mergeCells count="11">
    <mergeCell ref="A2:L2"/>
    <mergeCell ref="A4:A8"/>
    <mergeCell ref="B4:B8"/>
    <mergeCell ref="A1:C1"/>
    <mergeCell ref="D1:H1"/>
    <mergeCell ref="I1:L1"/>
    <mergeCell ref="M1:M2"/>
    <mergeCell ref="A9:A15"/>
    <mergeCell ref="B9:B15"/>
    <mergeCell ref="A19:A22"/>
    <mergeCell ref="B19:B22"/>
  </mergeCells>
  <conditionalFormatting sqref="M4:M22">
    <cfRule type="cellIs" dxfId="2" priority="1" stopIfTrue="1" operator="greaterThan">
      <formula>0</formula>
    </cfRule>
    <cfRule type="cellIs" dxfId="1" priority="2" stopIfTrue="1" operator="greaterThan">
      <formula>0</formula>
    </cfRule>
    <cfRule type="cellIs" dxfId="0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6"/>
  <sheetViews>
    <sheetView zoomScale="80" zoomScaleNormal="80" workbookViewId="0">
      <selection sqref="A1:XFD1048576"/>
    </sheetView>
  </sheetViews>
  <sheetFormatPr defaultColWidth="9.7109375" defaultRowHeight="15" x14ac:dyDescent="0.2"/>
  <cols>
    <col min="1" max="1" width="14" style="36" customWidth="1"/>
    <col min="2" max="2" width="5.42578125" style="36" bestFit="1" customWidth="1"/>
    <col min="3" max="3" width="8.42578125" style="130" bestFit="1" customWidth="1"/>
    <col min="4" max="4" width="60.140625" style="38" customWidth="1"/>
    <col min="5" max="5" width="16.28515625" style="38" customWidth="1"/>
    <col min="6" max="6" width="12.28515625" style="131" customWidth="1"/>
    <col min="7" max="7" width="16.140625" style="38" customWidth="1"/>
    <col min="8" max="8" width="7.85546875" style="38" customWidth="1"/>
    <col min="9" max="9" width="15" style="20" customWidth="1"/>
    <col min="10" max="10" width="13" style="40" customWidth="1"/>
    <col min="11" max="11" width="13.28515625" style="132" customWidth="1"/>
    <col min="12" max="12" width="12.5703125" style="41" customWidth="1"/>
    <col min="13" max="13" width="16.7109375" style="37" customWidth="1"/>
    <col min="14" max="14" width="17.140625" style="37" customWidth="1"/>
    <col min="15" max="16384" width="9.7109375" style="37"/>
  </cols>
  <sheetData>
    <row r="1" spans="1:14" ht="33" customHeight="1" x14ac:dyDescent="0.2">
      <c r="A1" s="97" t="s">
        <v>33</v>
      </c>
      <c r="B1" s="97"/>
      <c r="C1" s="97"/>
      <c r="D1" s="98" t="s">
        <v>55</v>
      </c>
      <c r="E1" s="99"/>
      <c r="F1" s="99"/>
      <c r="G1" s="99"/>
      <c r="H1" s="100"/>
      <c r="I1" s="97" t="s">
        <v>34</v>
      </c>
      <c r="J1" s="97"/>
      <c r="K1" s="97"/>
      <c r="L1" s="97"/>
      <c r="M1" s="97"/>
      <c r="N1" s="97"/>
    </row>
    <row r="2" spans="1:14" ht="30" customHeight="1" x14ac:dyDescent="0.2">
      <c r="A2" s="97" t="s">
        <v>63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</row>
    <row r="3" spans="1:14" s="38" customFormat="1" ht="45" x14ac:dyDescent="0.2">
      <c r="A3" s="103" t="s">
        <v>2</v>
      </c>
      <c r="B3" s="103" t="s">
        <v>1</v>
      </c>
      <c r="C3" s="104" t="s">
        <v>4</v>
      </c>
      <c r="D3" s="105" t="s">
        <v>6</v>
      </c>
      <c r="E3" s="106" t="s">
        <v>31</v>
      </c>
      <c r="F3" s="105" t="s">
        <v>7</v>
      </c>
      <c r="G3" s="107" t="s">
        <v>3</v>
      </c>
      <c r="H3" s="108" t="s">
        <v>12</v>
      </c>
      <c r="I3" s="109" t="s">
        <v>5</v>
      </c>
      <c r="J3" s="134" t="s">
        <v>71</v>
      </c>
      <c r="K3" s="135" t="s">
        <v>72</v>
      </c>
      <c r="L3" s="136" t="s">
        <v>32</v>
      </c>
      <c r="M3" s="136" t="s">
        <v>73</v>
      </c>
      <c r="N3" s="137" t="s">
        <v>74</v>
      </c>
    </row>
    <row r="4" spans="1:14" x14ac:dyDescent="0.2">
      <c r="A4" s="52" t="s">
        <v>53</v>
      </c>
      <c r="B4" s="114">
        <v>1</v>
      </c>
      <c r="C4" s="115">
        <v>1</v>
      </c>
      <c r="D4" s="16" t="s">
        <v>35</v>
      </c>
      <c r="E4" s="17" t="s">
        <v>61</v>
      </c>
      <c r="F4" s="18" t="s">
        <v>58</v>
      </c>
      <c r="G4" s="18" t="s">
        <v>62</v>
      </c>
      <c r="H4" s="18">
        <v>20</v>
      </c>
      <c r="I4" s="19">
        <v>1069</v>
      </c>
      <c r="J4" s="14">
        <f>Reitoria_PROEX!J4+ANPED!J4</f>
        <v>11</v>
      </c>
      <c r="K4" s="116">
        <f>(Reitoria_PROEX!J4-Reitoria_PROEX!K4)+(ANPED!J4-ANPED!K4)</f>
        <v>11</v>
      </c>
      <c r="L4" s="138">
        <f>J4-K4</f>
        <v>0</v>
      </c>
      <c r="M4" s="46">
        <f>I4*J4</f>
        <v>11759</v>
      </c>
      <c r="N4" s="46">
        <f>I4*K4</f>
        <v>11759</v>
      </c>
    </row>
    <row r="5" spans="1:14" x14ac:dyDescent="0.2">
      <c r="A5" s="53"/>
      <c r="B5" s="118"/>
      <c r="C5" s="115">
        <v>2</v>
      </c>
      <c r="D5" s="16" t="s">
        <v>36</v>
      </c>
      <c r="E5" s="17" t="s">
        <v>61</v>
      </c>
      <c r="F5" s="18" t="s">
        <v>58</v>
      </c>
      <c r="G5" s="18" t="s">
        <v>62</v>
      </c>
      <c r="H5" s="18">
        <v>20</v>
      </c>
      <c r="I5" s="19">
        <v>1106</v>
      </c>
      <c r="J5" s="14">
        <f>Reitoria_PROEX!J5+ANPED!J5</f>
        <v>19</v>
      </c>
      <c r="K5" s="116">
        <f>(Reitoria_PROEX!J5-Reitoria_PROEX!K5)+(ANPED!J5-ANPED!K5)</f>
        <v>19</v>
      </c>
      <c r="L5" s="138">
        <f t="shared" ref="L5:L18" si="0">J5-K5</f>
        <v>0</v>
      </c>
      <c r="M5" s="46">
        <f t="shared" ref="M5:M22" si="1">I5*J5</f>
        <v>21014</v>
      </c>
      <c r="N5" s="46">
        <f t="shared" ref="N5:N22" si="2">I5*K5</f>
        <v>21014</v>
      </c>
    </row>
    <row r="6" spans="1:14" x14ac:dyDescent="0.2">
      <c r="A6" s="53"/>
      <c r="B6" s="118"/>
      <c r="C6" s="115">
        <v>3</v>
      </c>
      <c r="D6" s="16" t="s">
        <v>37</v>
      </c>
      <c r="E6" s="17" t="s">
        <v>61</v>
      </c>
      <c r="F6" s="18" t="s">
        <v>58</v>
      </c>
      <c r="G6" s="18" t="s">
        <v>62</v>
      </c>
      <c r="H6" s="18">
        <v>20</v>
      </c>
      <c r="I6" s="19">
        <v>1602</v>
      </c>
      <c r="J6" s="14">
        <f>Reitoria_PROEX!J6+ANPED!J6</f>
        <v>19</v>
      </c>
      <c r="K6" s="116">
        <f>(Reitoria_PROEX!J6-Reitoria_PROEX!K6)+(ANPED!J6-ANPED!K6)</f>
        <v>19</v>
      </c>
      <c r="L6" s="138">
        <f t="shared" si="0"/>
        <v>0</v>
      </c>
      <c r="M6" s="46">
        <f t="shared" si="1"/>
        <v>30438</v>
      </c>
      <c r="N6" s="46">
        <f t="shared" si="2"/>
        <v>30438</v>
      </c>
    </row>
    <row r="7" spans="1:14" x14ac:dyDescent="0.2">
      <c r="A7" s="53"/>
      <c r="B7" s="118"/>
      <c r="C7" s="115">
        <v>4</v>
      </c>
      <c r="D7" s="16" t="s">
        <v>38</v>
      </c>
      <c r="E7" s="17" t="s">
        <v>61</v>
      </c>
      <c r="F7" s="18" t="s">
        <v>58</v>
      </c>
      <c r="G7" s="18" t="s">
        <v>62</v>
      </c>
      <c r="H7" s="18">
        <v>20</v>
      </c>
      <c r="I7" s="19">
        <v>2289</v>
      </c>
      <c r="J7" s="14">
        <f>Reitoria_PROEX!J7+ANPED!J7</f>
        <v>5</v>
      </c>
      <c r="K7" s="116">
        <f>(Reitoria_PROEX!J7-Reitoria_PROEX!K7)+(ANPED!J7-ANPED!K7)</f>
        <v>5</v>
      </c>
      <c r="L7" s="138">
        <f t="shared" si="0"/>
        <v>0</v>
      </c>
      <c r="M7" s="46">
        <f t="shared" si="1"/>
        <v>11445</v>
      </c>
      <c r="N7" s="46">
        <f t="shared" si="2"/>
        <v>11445</v>
      </c>
    </row>
    <row r="8" spans="1:14" x14ac:dyDescent="0.2">
      <c r="A8" s="54"/>
      <c r="B8" s="119"/>
      <c r="C8" s="115">
        <v>5</v>
      </c>
      <c r="D8" s="16" t="s">
        <v>39</v>
      </c>
      <c r="E8" s="17" t="s">
        <v>61</v>
      </c>
      <c r="F8" s="18" t="s">
        <v>58</v>
      </c>
      <c r="G8" s="18" t="s">
        <v>62</v>
      </c>
      <c r="H8" s="18">
        <v>20</v>
      </c>
      <c r="I8" s="19">
        <v>4197</v>
      </c>
      <c r="J8" s="14">
        <f>Reitoria_PROEX!J8+ANPED!J8</f>
        <v>3</v>
      </c>
      <c r="K8" s="116">
        <f>(Reitoria_PROEX!J8-Reitoria_PROEX!K8)+(ANPED!J8-ANPED!K8)</f>
        <v>3</v>
      </c>
      <c r="L8" s="138">
        <f t="shared" si="0"/>
        <v>0</v>
      </c>
      <c r="M8" s="46">
        <f t="shared" si="1"/>
        <v>12591</v>
      </c>
      <c r="N8" s="46">
        <f t="shared" si="2"/>
        <v>12591</v>
      </c>
    </row>
    <row r="9" spans="1:14" x14ac:dyDescent="0.2">
      <c r="A9" s="52" t="s">
        <v>53</v>
      </c>
      <c r="B9" s="114">
        <v>2</v>
      </c>
      <c r="C9" s="115">
        <v>6</v>
      </c>
      <c r="D9" s="16" t="s">
        <v>40</v>
      </c>
      <c r="E9" s="17" t="s">
        <v>61</v>
      </c>
      <c r="F9" s="18" t="s">
        <v>58</v>
      </c>
      <c r="G9" s="18" t="s">
        <v>62</v>
      </c>
      <c r="H9" s="18">
        <v>20</v>
      </c>
      <c r="I9" s="19">
        <v>1589</v>
      </c>
      <c r="J9" s="14">
        <f>Reitoria_PROEX!J9+ANPED!J9</f>
        <v>14</v>
      </c>
      <c r="K9" s="116">
        <f>(Reitoria_PROEX!J9-Reitoria_PROEX!K9)+(ANPED!J9-ANPED!K9)</f>
        <v>14</v>
      </c>
      <c r="L9" s="138">
        <f t="shared" si="0"/>
        <v>0</v>
      </c>
      <c r="M9" s="46">
        <f>I9*J9</f>
        <v>22246</v>
      </c>
      <c r="N9" s="46">
        <f t="shared" si="2"/>
        <v>22246</v>
      </c>
    </row>
    <row r="10" spans="1:14" x14ac:dyDescent="0.2">
      <c r="A10" s="53"/>
      <c r="B10" s="118"/>
      <c r="C10" s="115">
        <v>7</v>
      </c>
      <c r="D10" s="16" t="s">
        <v>41</v>
      </c>
      <c r="E10" s="17" t="s">
        <v>61</v>
      </c>
      <c r="F10" s="18" t="s">
        <v>58</v>
      </c>
      <c r="G10" s="18" t="s">
        <v>62</v>
      </c>
      <c r="H10" s="18">
        <v>20</v>
      </c>
      <c r="I10" s="19">
        <v>2191</v>
      </c>
      <c r="J10" s="14">
        <f>Reitoria_PROEX!J10+ANPED!J10</f>
        <v>8</v>
      </c>
      <c r="K10" s="116">
        <f>(Reitoria_PROEX!J10-Reitoria_PROEX!K10)+(ANPED!J10-ANPED!K10)</f>
        <v>8</v>
      </c>
      <c r="L10" s="138">
        <f t="shared" si="0"/>
        <v>0</v>
      </c>
      <c r="M10" s="46">
        <f t="shared" si="1"/>
        <v>17528</v>
      </c>
      <c r="N10" s="46">
        <f t="shared" si="2"/>
        <v>17528</v>
      </c>
    </row>
    <row r="11" spans="1:14" x14ac:dyDescent="0.2">
      <c r="A11" s="53"/>
      <c r="B11" s="118"/>
      <c r="C11" s="115">
        <v>8</v>
      </c>
      <c r="D11" s="16" t="s">
        <v>42</v>
      </c>
      <c r="E11" s="17" t="s">
        <v>61</v>
      </c>
      <c r="F11" s="18" t="s">
        <v>58</v>
      </c>
      <c r="G11" s="18" t="s">
        <v>62</v>
      </c>
      <c r="H11" s="18">
        <v>20</v>
      </c>
      <c r="I11" s="19">
        <v>2689</v>
      </c>
      <c r="J11" s="14">
        <f>Reitoria_PROEX!J11+ANPED!J11</f>
        <v>7</v>
      </c>
      <c r="K11" s="116">
        <f>(Reitoria_PROEX!J11-Reitoria_PROEX!K11)+(ANPED!J11-ANPED!K11)</f>
        <v>7</v>
      </c>
      <c r="L11" s="138">
        <f t="shared" si="0"/>
        <v>0</v>
      </c>
      <c r="M11" s="46">
        <f t="shared" si="1"/>
        <v>18823</v>
      </c>
      <c r="N11" s="46">
        <f t="shared" si="2"/>
        <v>18823</v>
      </c>
    </row>
    <row r="12" spans="1:14" x14ac:dyDescent="0.2">
      <c r="A12" s="53"/>
      <c r="B12" s="118"/>
      <c r="C12" s="115">
        <v>9</v>
      </c>
      <c r="D12" s="16" t="s">
        <v>43</v>
      </c>
      <c r="E12" s="17" t="s">
        <v>61</v>
      </c>
      <c r="F12" s="18" t="s">
        <v>58</v>
      </c>
      <c r="G12" s="18" t="s">
        <v>62</v>
      </c>
      <c r="H12" s="18">
        <v>20</v>
      </c>
      <c r="I12" s="19">
        <v>1089</v>
      </c>
      <c r="J12" s="14">
        <f>Reitoria_PROEX!J12+ANPED!J12</f>
        <v>7</v>
      </c>
      <c r="K12" s="116">
        <f>(Reitoria_PROEX!J12-Reitoria_PROEX!K12)+(ANPED!J12-ANPED!K12)</f>
        <v>7</v>
      </c>
      <c r="L12" s="138">
        <f t="shared" si="0"/>
        <v>0</v>
      </c>
      <c r="M12" s="46">
        <f t="shared" si="1"/>
        <v>7623</v>
      </c>
      <c r="N12" s="46">
        <f t="shared" si="2"/>
        <v>7623</v>
      </c>
    </row>
    <row r="13" spans="1:14" ht="39" customHeight="1" x14ac:dyDescent="0.2">
      <c r="A13" s="53"/>
      <c r="B13" s="118"/>
      <c r="C13" s="115">
        <v>10</v>
      </c>
      <c r="D13" s="16" t="s">
        <v>44</v>
      </c>
      <c r="E13" s="17" t="s">
        <v>61</v>
      </c>
      <c r="F13" s="18" t="s">
        <v>58</v>
      </c>
      <c r="G13" s="18" t="s">
        <v>62</v>
      </c>
      <c r="H13" s="18">
        <v>20</v>
      </c>
      <c r="I13" s="19">
        <v>1891</v>
      </c>
      <c r="J13" s="14">
        <f>Reitoria_PROEX!J13+ANPED!J13</f>
        <v>16</v>
      </c>
      <c r="K13" s="116">
        <f>(Reitoria_PROEX!J13-Reitoria_PROEX!K13)+(ANPED!J13-ANPED!K13)</f>
        <v>16</v>
      </c>
      <c r="L13" s="138">
        <f t="shared" si="0"/>
        <v>0</v>
      </c>
      <c r="M13" s="46">
        <f t="shared" si="1"/>
        <v>30256</v>
      </c>
      <c r="N13" s="46">
        <f t="shared" si="2"/>
        <v>30256</v>
      </c>
    </row>
    <row r="14" spans="1:14" x14ac:dyDescent="0.2">
      <c r="A14" s="53"/>
      <c r="B14" s="118"/>
      <c r="C14" s="115">
        <v>11</v>
      </c>
      <c r="D14" s="16" t="s">
        <v>45</v>
      </c>
      <c r="E14" s="17" t="s">
        <v>61</v>
      </c>
      <c r="F14" s="18" t="s">
        <v>58</v>
      </c>
      <c r="G14" s="18" t="s">
        <v>62</v>
      </c>
      <c r="H14" s="18">
        <v>20</v>
      </c>
      <c r="I14" s="19">
        <v>3192</v>
      </c>
      <c r="J14" s="14">
        <f>Reitoria_PROEX!J14+ANPED!J14</f>
        <v>6</v>
      </c>
      <c r="K14" s="116">
        <f>(Reitoria_PROEX!J14-Reitoria_PROEX!K14)+(ANPED!J14-ANPED!K14)</f>
        <v>2</v>
      </c>
      <c r="L14" s="138">
        <f t="shared" si="0"/>
        <v>4</v>
      </c>
      <c r="M14" s="46">
        <f t="shared" si="1"/>
        <v>19152</v>
      </c>
      <c r="N14" s="46">
        <f t="shared" si="2"/>
        <v>6384</v>
      </c>
    </row>
    <row r="15" spans="1:14" x14ac:dyDescent="0.2">
      <c r="A15" s="54"/>
      <c r="B15" s="119"/>
      <c r="C15" s="115">
        <v>12</v>
      </c>
      <c r="D15" s="16" t="s">
        <v>46</v>
      </c>
      <c r="E15" s="17" t="s">
        <v>61</v>
      </c>
      <c r="F15" s="18" t="s">
        <v>58</v>
      </c>
      <c r="G15" s="18" t="s">
        <v>62</v>
      </c>
      <c r="H15" s="18">
        <v>20</v>
      </c>
      <c r="I15" s="19">
        <v>6590</v>
      </c>
      <c r="J15" s="14">
        <f>Reitoria_PROEX!J15+ANPED!J15</f>
        <v>6</v>
      </c>
      <c r="K15" s="116">
        <f>(Reitoria_PROEX!J15-Reitoria_PROEX!K15)+(ANPED!J15-ANPED!K15)</f>
        <v>3</v>
      </c>
      <c r="L15" s="138">
        <f t="shared" si="0"/>
        <v>3</v>
      </c>
      <c r="M15" s="46">
        <f t="shared" si="1"/>
        <v>39540</v>
      </c>
      <c r="N15" s="46">
        <f t="shared" si="2"/>
        <v>19770</v>
      </c>
    </row>
    <row r="16" spans="1:14" ht="38.25" x14ac:dyDescent="0.2">
      <c r="A16" s="15" t="s">
        <v>56</v>
      </c>
      <c r="B16" s="120">
        <v>3</v>
      </c>
      <c r="C16" s="115">
        <v>13</v>
      </c>
      <c r="D16" s="16" t="s">
        <v>57</v>
      </c>
      <c r="E16" s="17" t="s">
        <v>61</v>
      </c>
      <c r="F16" s="18" t="s">
        <v>58</v>
      </c>
      <c r="G16" s="18" t="s">
        <v>62</v>
      </c>
      <c r="H16" s="18">
        <v>20</v>
      </c>
      <c r="I16" s="19">
        <v>1233.33</v>
      </c>
      <c r="J16" s="14">
        <f>Reitoria_PROEX!J16+ANPED!J16</f>
        <v>6</v>
      </c>
      <c r="K16" s="116">
        <f>(Reitoria_PROEX!J16-Reitoria_PROEX!K16)+(ANPED!J16-ANPED!K16)</f>
        <v>6</v>
      </c>
      <c r="L16" s="138">
        <f t="shared" si="0"/>
        <v>0</v>
      </c>
      <c r="M16" s="46">
        <f t="shared" si="1"/>
        <v>7399.98</v>
      </c>
      <c r="N16" s="46">
        <f t="shared" si="2"/>
        <v>7399.98</v>
      </c>
    </row>
    <row r="17" spans="1:14" ht="51" x14ac:dyDescent="0.2">
      <c r="A17" s="15" t="s">
        <v>59</v>
      </c>
      <c r="B17" s="120">
        <v>4</v>
      </c>
      <c r="C17" s="115">
        <v>14</v>
      </c>
      <c r="D17" s="16" t="s">
        <v>47</v>
      </c>
      <c r="E17" s="17" t="s">
        <v>61</v>
      </c>
      <c r="F17" s="18" t="s">
        <v>58</v>
      </c>
      <c r="G17" s="18" t="s">
        <v>62</v>
      </c>
      <c r="H17" s="18">
        <v>20</v>
      </c>
      <c r="I17" s="19">
        <v>2790.83</v>
      </c>
      <c r="J17" s="14">
        <f>Reitoria_PROEX!J17+ANPED!J17</f>
        <v>12</v>
      </c>
      <c r="K17" s="116">
        <f>(Reitoria_PROEX!J17-Reitoria_PROEX!K17)+(ANPED!J17-ANPED!K17)</f>
        <v>6</v>
      </c>
      <c r="L17" s="138">
        <f t="shared" si="0"/>
        <v>6</v>
      </c>
      <c r="M17" s="46">
        <f>I17*J17</f>
        <v>33489.96</v>
      </c>
      <c r="N17" s="46">
        <f t="shared" si="2"/>
        <v>16744.98</v>
      </c>
    </row>
    <row r="18" spans="1:14" ht="51" x14ac:dyDescent="0.2">
      <c r="A18" s="15" t="s">
        <v>59</v>
      </c>
      <c r="B18" s="120">
        <v>5</v>
      </c>
      <c r="C18" s="115">
        <v>15</v>
      </c>
      <c r="D18" s="16" t="s">
        <v>48</v>
      </c>
      <c r="E18" s="17" t="s">
        <v>61</v>
      </c>
      <c r="F18" s="18" t="s">
        <v>60</v>
      </c>
      <c r="G18" s="18" t="s">
        <v>62</v>
      </c>
      <c r="H18" s="18">
        <v>20</v>
      </c>
      <c r="I18" s="19">
        <v>3.09</v>
      </c>
      <c r="J18" s="14">
        <f>Reitoria_PROEX!J18+ANPED!J18</f>
        <v>2000</v>
      </c>
      <c r="K18" s="116">
        <f>(Reitoria_PROEX!J18-Reitoria_PROEX!K18)+(ANPED!J18-ANPED!K18)</f>
        <v>247</v>
      </c>
      <c r="L18" s="138">
        <f t="shared" si="0"/>
        <v>1753</v>
      </c>
      <c r="M18" s="46">
        <f t="shared" si="1"/>
        <v>6180</v>
      </c>
      <c r="N18" s="46">
        <f t="shared" si="2"/>
        <v>763.23</v>
      </c>
    </row>
    <row r="19" spans="1:14" x14ac:dyDescent="0.2">
      <c r="A19" s="121" t="s">
        <v>54</v>
      </c>
      <c r="B19" s="122">
        <v>6</v>
      </c>
      <c r="C19" s="123">
        <v>16</v>
      </c>
      <c r="D19" s="22" t="s">
        <v>49</v>
      </c>
      <c r="E19" s="44"/>
      <c r="F19" s="23"/>
      <c r="G19" s="23"/>
      <c r="H19" s="23"/>
      <c r="I19" s="24"/>
      <c r="J19" s="25"/>
      <c r="K19" s="139"/>
      <c r="L19" s="140"/>
      <c r="M19" s="46">
        <f t="shared" si="1"/>
        <v>0</v>
      </c>
      <c r="N19" s="46">
        <f t="shared" si="2"/>
        <v>0</v>
      </c>
    </row>
    <row r="20" spans="1:14" x14ac:dyDescent="0.2">
      <c r="A20" s="126"/>
      <c r="B20" s="127"/>
      <c r="C20" s="123">
        <v>17</v>
      </c>
      <c r="D20" s="22" t="s">
        <v>50</v>
      </c>
      <c r="E20" s="44"/>
      <c r="F20" s="23"/>
      <c r="G20" s="23"/>
      <c r="H20" s="23"/>
      <c r="I20" s="24"/>
      <c r="J20" s="25"/>
      <c r="K20" s="139"/>
      <c r="L20" s="140"/>
      <c r="M20" s="46">
        <f t="shared" si="1"/>
        <v>0</v>
      </c>
      <c r="N20" s="46">
        <f t="shared" si="2"/>
        <v>0</v>
      </c>
    </row>
    <row r="21" spans="1:14" x14ac:dyDescent="0.2">
      <c r="A21" s="126"/>
      <c r="B21" s="127"/>
      <c r="C21" s="123">
        <v>18</v>
      </c>
      <c r="D21" s="22" t="s">
        <v>51</v>
      </c>
      <c r="E21" s="44"/>
      <c r="F21" s="23"/>
      <c r="G21" s="23"/>
      <c r="H21" s="23"/>
      <c r="I21" s="24"/>
      <c r="J21" s="25"/>
      <c r="K21" s="139"/>
      <c r="L21" s="140"/>
      <c r="M21" s="46">
        <f t="shared" si="1"/>
        <v>0</v>
      </c>
      <c r="N21" s="46">
        <f t="shared" si="2"/>
        <v>0</v>
      </c>
    </row>
    <row r="22" spans="1:14" x14ac:dyDescent="0.2">
      <c r="A22" s="128"/>
      <c r="B22" s="129"/>
      <c r="C22" s="123">
        <v>19</v>
      </c>
      <c r="D22" s="22" t="s">
        <v>52</v>
      </c>
      <c r="E22" s="44"/>
      <c r="F22" s="23"/>
      <c r="G22" s="23"/>
      <c r="H22" s="23"/>
      <c r="I22" s="24"/>
      <c r="J22" s="25"/>
      <c r="K22" s="139"/>
      <c r="L22" s="140"/>
      <c r="M22" s="46">
        <f t="shared" si="1"/>
        <v>0</v>
      </c>
      <c r="N22" s="46">
        <f t="shared" si="2"/>
        <v>0</v>
      </c>
    </row>
    <row r="23" spans="1:14" ht="15.75" x14ac:dyDescent="0.2">
      <c r="M23" s="141">
        <f>SUM(M4:M22)</f>
        <v>289484.94</v>
      </c>
      <c r="N23" s="141">
        <f>SUM(N4:N22)</f>
        <v>234785.19000000003</v>
      </c>
    </row>
    <row r="25" spans="1:14" ht="15.75" x14ac:dyDescent="0.2">
      <c r="J25" s="62" t="s">
        <v>81</v>
      </c>
      <c r="K25" s="63"/>
      <c r="L25" s="63"/>
      <c r="M25" s="63"/>
      <c r="N25" s="64"/>
    </row>
    <row r="26" spans="1:14" ht="31.5" customHeight="1" x14ac:dyDescent="0.2">
      <c r="J26" s="65" t="s">
        <v>82</v>
      </c>
      <c r="K26" s="66"/>
      <c r="L26" s="66"/>
      <c r="M26" s="66"/>
      <c r="N26" s="67"/>
    </row>
    <row r="27" spans="1:14" ht="15.75" x14ac:dyDescent="0.2">
      <c r="J27" s="68" t="s">
        <v>83</v>
      </c>
      <c r="K27" s="69"/>
      <c r="L27" s="69"/>
      <c r="M27" s="69"/>
      <c r="N27" s="70"/>
    </row>
    <row r="28" spans="1:14" ht="15.75" x14ac:dyDescent="0.25">
      <c r="J28" s="71" t="s">
        <v>75</v>
      </c>
      <c r="K28" s="72"/>
      <c r="L28" s="72"/>
      <c r="M28" s="72"/>
      <c r="N28" s="47">
        <f>M23</f>
        <v>289484.94</v>
      </c>
    </row>
    <row r="29" spans="1:14" ht="15.75" x14ac:dyDescent="0.25">
      <c r="J29" s="55" t="s">
        <v>76</v>
      </c>
      <c r="K29" s="56"/>
      <c r="L29" s="56"/>
      <c r="M29" s="56"/>
      <c r="N29" s="48">
        <f>N23</f>
        <v>234785.19000000003</v>
      </c>
    </row>
    <row r="30" spans="1:14" ht="15.75" x14ac:dyDescent="0.25">
      <c r="J30" s="55" t="s">
        <v>77</v>
      </c>
      <c r="K30" s="56"/>
      <c r="L30" s="56"/>
      <c r="M30" s="56"/>
      <c r="N30" s="49">
        <v>0</v>
      </c>
    </row>
    <row r="31" spans="1:14" ht="15.75" x14ac:dyDescent="0.25">
      <c r="J31" s="57" t="s">
        <v>78</v>
      </c>
      <c r="K31" s="58"/>
      <c r="L31" s="58"/>
      <c r="M31" s="58"/>
      <c r="N31" s="50">
        <f>N29/N28</f>
        <v>0.81104457454677958</v>
      </c>
    </row>
    <row r="32" spans="1:14" ht="15.75" x14ac:dyDescent="0.25">
      <c r="J32" s="59" t="s">
        <v>79</v>
      </c>
      <c r="K32" s="60"/>
      <c r="L32" s="60"/>
      <c r="M32" s="60"/>
      <c r="N32" s="61"/>
    </row>
    <row r="127" ht="15" customHeight="1" x14ac:dyDescent="0.2"/>
    <row r="147" ht="60" customHeight="1" x14ac:dyDescent="0.2"/>
    <row r="154" ht="45" customHeight="1" x14ac:dyDescent="0.2"/>
    <row r="162" ht="45" customHeight="1" x14ac:dyDescent="0.2"/>
    <row r="166" ht="15" customHeight="1" x14ac:dyDescent="0.2"/>
  </sheetData>
  <mergeCells count="18">
    <mergeCell ref="I1:N1"/>
    <mergeCell ref="A2:N2"/>
    <mergeCell ref="A19:A22"/>
    <mergeCell ref="B19:B22"/>
    <mergeCell ref="A1:C1"/>
    <mergeCell ref="D1:H1"/>
    <mergeCell ref="A4:A8"/>
    <mergeCell ref="B4:B8"/>
    <mergeCell ref="A9:A15"/>
    <mergeCell ref="B9:B15"/>
    <mergeCell ref="J30:M30"/>
    <mergeCell ref="J31:M31"/>
    <mergeCell ref="J32:N32"/>
    <mergeCell ref="J25:N25"/>
    <mergeCell ref="J26:N26"/>
    <mergeCell ref="J27:N27"/>
    <mergeCell ref="J28:M28"/>
    <mergeCell ref="J29:M29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R166"/>
  <sheetViews>
    <sheetView zoomScale="70" zoomScaleNormal="70" workbookViewId="0">
      <selection sqref="A1:C1"/>
    </sheetView>
  </sheetViews>
  <sheetFormatPr defaultColWidth="9.7109375" defaultRowHeight="15" x14ac:dyDescent="0.2"/>
  <cols>
    <col min="1" max="1" width="20.5703125" style="36" bestFit="1" customWidth="1"/>
    <col min="2" max="2" width="7.85546875" style="36" bestFit="1" customWidth="1"/>
    <col min="3" max="3" width="7.140625" style="130" bestFit="1" customWidth="1"/>
    <col min="4" max="4" width="73.85546875" style="38" bestFit="1" customWidth="1"/>
    <col min="5" max="5" width="15.85546875" style="38" bestFit="1" customWidth="1"/>
    <col min="6" max="6" width="12" style="131" bestFit="1" customWidth="1"/>
    <col min="7" max="7" width="21" style="20" bestFit="1" customWidth="1"/>
    <col min="8" max="8" width="12.42578125" style="40" bestFit="1" customWidth="1"/>
    <col min="9" max="9" width="14.42578125" style="153" bestFit="1" customWidth="1"/>
    <col min="10" max="10" width="17.7109375" style="132" bestFit="1" customWidth="1"/>
    <col min="11" max="11" width="11.7109375" style="132" bestFit="1" customWidth="1"/>
    <col min="12" max="12" width="13" style="132" bestFit="1" customWidth="1"/>
    <col min="13" max="13" width="17.7109375" style="153" bestFit="1" customWidth="1"/>
    <col min="14" max="14" width="11.7109375" style="34" bestFit="1" customWidth="1"/>
    <col min="15" max="15" width="20.140625" style="132" bestFit="1" customWidth="1"/>
    <col min="16" max="16" width="13" style="132" bestFit="1" customWidth="1"/>
    <col min="17" max="17" width="17.7109375" style="153" bestFit="1" customWidth="1"/>
    <col min="18" max="18" width="12.140625" style="34" bestFit="1" customWidth="1"/>
    <col min="19" max="16384" width="9.7109375" style="37"/>
  </cols>
  <sheetData>
    <row r="1" spans="1:18" ht="33" customHeight="1" x14ac:dyDescent="0.2">
      <c r="A1" s="97" t="s">
        <v>33</v>
      </c>
      <c r="B1" s="97"/>
      <c r="C1" s="97"/>
      <c r="D1" s="97" t="s">
        <v>55</v>
      </c>
      <c r="E1" s="97"/>
      <c r="F1" s="97"/>
      <c r="G1" s="97" t="s">
        <v>34</v>
      </c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</row>
    <row r="2" spans="1:18" ht="30" customHeight="1" x14ac:dyDescent="0.2">
      <c r="A2" s="97" t="s">
        <v>63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</row>
    <row r="3" spans="1:18" s="38" customFormat="1" ht="30" x14ac:dyDescent="0.2">
      <c r="A3" s="103" t="s">
        <v>2</v>
      </c>
      <c r="B3" s="103" t="s">
        <v>1</v>
      </c>
      <c r="C3" s="104" t="s">
        <v>4</v>
      </c>
      <c r="D3" s="105" t="s">
        <v>6</v>
      </c>
      <c r="E3" s="106" t="s">
        <v>31</v>
      </c>
      <c r="F3" s="105" t="s">
        <v>7</v>
      </c>
      <c r="G3" s="109" t="s">
        <v>5</v>
      </c>
      <c r="H3" s="110" t="s">
        <v>13</v>
      </c>
      <c r="I3" s="142" t="s">
        <v>64</v>
      </c>
      <c r="J3" s="143" t="s">
        <v>65</v>
      </c>
      <c r="K3" s="143" t="s">
        <v>66</v>
      </c>
      <c r="L3" s="144" t="s">
        <v>86</v>
      </c>
      <c r="M3" s="144" t="s">
        <v>65</v>
      </c>
      <c r="N3" s="145" t="s">
        <v>67</v>
      </c>
      <c r="O3" s="143" t="s">
        <v>84</v>
      </c>
      <c r="P3" s="144" t="s">
        <v>87</v>
      </c>
      <c r="Q3" s="144" t="s">
        <v>65</v>
      </c>
      <c r="R3" s="145" t="s">
        <v>85</v>
      </c>
    </row>
    <row r="4" spans="1:18" x14ac:dyDescent="0.2">
      <c r="A4" s="52" t="s">
        <v>53</v>
      </c>
      <c r="B4" s="114">
        <v>1</v>
      </c>
      <c r="C4" s="146">
        <v>1</v>
      </c>
      <c r="D4" s="26" t="s">
        <v>35</v>
      </c>
      <c r="E4" s="27" t="s">
        <v>61</v>
      </c>
      <c r="F4" s="28" t="s">
        <v>58</v>
      </c>
      <c r="G4" s="29">
        <v>1069</v>
      </c>
      <c r="H4" s="30">
        <v>6</v>
      </c>
      <c r="I4" s="32">
        <f>H4*G4</f>
        <v>6414</v>
      </c>
      <c r="J4" s="73">
        <f>SUM(I4:I8)</f>
        <v>70000</v>
      </c>
      <c r="K4" s="31">
        <v>5</v>
      </c>
      <c r="L4" s="33">
        <f>K4*G4</f>
        <v>5345</v>
      </c>
      <c r="M4" s="74">
        <f>SUM(L4:L8)</f>
        <v>17247</v>
      </c>
      <c r="N4" s="147">
        <f>(M4*100)/J4</f>
        <v>24.638571428571428</v>
      </c>
      <c r="O4" s="80"/>
      <c r="P4" s="74"/>
      <c r="Q4" s="74"/>
      <c r="R4" s="147"/>
    </row>
    <row r="5" spans="1:18" x14ac:dyDescent="0.2">
      <c r="A5" s="53"/>
      <c r="B5" s="118"/>
      <c r="C5" s="146">
        <v>2</v>
      </c>
      <c r="D5" s="26" t="s">
        <v>36</v>
      </c>
      <c r="E5" s="27" t="s">
        <v>61</v>
      </c>
      <c r="F5" s="28" t="s">
        <v>58</v>
      </c>
      <c r="G5" s="29">
        <v>1106</v>
      </c>
      <c r="H5" s="30">
        <v>17</v>
      </c>
      <c r="I5" s="32">
        <f t="shared" ref="I5:I18" si="0">H5*G5</f>
        <v>18802</v>
      </c>
      <c r="J5" s="73"/>
      <c r="K5" s="31">
        <v>2</v>
      </c>
      <c r="L5" s="33">
        <f t="shared" ref="L5:L13" si="1">K5*G5</f>
        <v>2212</v>
      </c>
      <c r="M5" s="75"/>
      <c r="N5" s="148"/>
      <c r="O5" s="81"/>
      <c r="P5" s="75"/>
      <c r="Q5" s="75"/>
      <c r="R5" s="148"/>
    </row>
    <row r="6" spans="1:18" x14ac:dyDescent="0.2">
      <c r="A6" s="53"/>
      <c r="B6" s="118"/>
      <c r="C6" s="146">
        <v>3</v>
      </c>
      <c r="D6" s="26" t="s">
        <v>37</v>
      </c>
      <c r="E6" s="27" t="s">
        <v>61</v>
      </c>
      <c r="F6" s="28" t="s">
        <v>58</v>
      </c>
      <c r="G6" s="29">
        <v>1602</v>
      </c>
      <c r="H6" s="30">
        <v>17</v>
      </c>
      <c r="I6" s="32">
        <f t="shared" si="0"/>
        <v>27234</v>
      </c>
      <c r="J6" s="73"/>
      <c r="K6" s="31">
        <v>2</v>
      </c>
      <c r="L6" s="33">
        <f t="shared" si="1"/>
        <v>3204</v>
      </c>
      <c r="M6" s="75"/>
      <c r="N6" s="148"/>
      <c r="O6" s="81"/>
      <c r="P6" s="75"/>
      <c r="Q6" s="75"/>
      <c r="R6" s="148"/>
    </row>
    <row r="7" spans="1:18" x14ac:dyDescent="0.2">
      <c r="A7" s="53"/>
      <c r="B7" s="118"/>
      <c r="C7" s="146">
        <v>4</v>
      </c>
      <c r="D7" s="26" t="s">
        <v>38</v>
      </c>
      <c r="E7" s="27" t="s">
        <v>61</v>
      </c>
      <c r="F7" s="28" t="s">
        <v>58</v>
      </c>
      <c r="G7" s="29">
        <v>2289</v>
      </c>
      <c r="H7" s="30">
        <v>4</v>
      </c>
      <c r="I7" s="32">
        <f t="shared" si="0"/>
        <v>9156</v>
      </c>
      <c r="J7" s="73"/>
      <c r="K7" s="31">
        <v>1</v>
      </c>
      <c r="L7" s="33">
        <f t="shared" si="1"/>
        <v>2289</v>
      </c>
      <c r="M7" s="75"/>
      <c r="N7" s="148"/>
      <c r="O7" s="81"/>
      <c r="P7" s="75"/>
      <c r="Q7" s="75"/>
      <c r="R7" s="148"/>
    </row>
    <row r="8" spans="1:18" x14ac:dyDescent="0.2">
      <c r="A8" s="54"/>
      <c r="B8" s="119"/>
      <c r="C8" s="146">
        <v>5</v>
      </c>
      <c r="D8" s="26" t="s">
        <v>39</v>
      </c>
      <c r="E8" s="27" t="s">
        <v>61</v>
      </c>
      <c r="F8" s="28" t="s">
        <v>58</v>
      </c>
      <c r="G8" s="29">
        <v>4197</v>
      </c>
      <c r="H8" s="30">
        <v>2</v>
      </c>
      <c r="I8" s="32">
        <f t="shared" si="0"/>
        <v>8394</v>
      </c>
      <c r="J8" s="73"/>
      <c r="K8" s="31">
        <v>1</v>
      </c>
      <c r="L8" s="33">
        <f t="shared" si="1"/>
        <v>4197</v>
      </c>
      <c r="M8" s="76"/>
      <c r="N8" s="149"/>
      <c r="O8" s="82"/>
      <c r="P8" s="76"/>
      <c r="Q8" s="76"/>
      <c r="R8" s="149"/>
    </row>
    <row r="9" spans="1:18" x14ac:dyDescent="0.2">
      <c r="A9" s="52" t="s">
        <v>53</v>
      </c>
      <c r="B9" s="114">
        <v>2</v>
      </c>
      <c r="C9" s="146">
        <v>6</v>
      </c>
      <c r="D9" s="26" t="s">
        <v>40</v>
      </c>
      <c r="E9" s="27" t="s">
        <v>61</v>
      </c>
      <c r="F9" s="28" t="s">
        <v>58</v>
      </c>
      <c r="G9" s="29">
        <v>1589</v>
      </c>
      <c r="H9" s="30">
        <v>10</v>
      </c>
      <c r="I9" s="32">
        <f t="shared" si="0"/>
        <v>15890</v>
      </c>
      <c r="J9" s="73">
        <f>SUM(I9:I15)</f>
        <v>126000</v>
      </c>
      <c r="K9" s="51">
        <v>3</v>
      </c>
      <c r="L9" s="33">
        <f t="shared" si="1"/>
        <v>4767</v>
      </c>
      <c r="M9" s="77">
        <f>SUM(L9:L14)</f>
        <v>13129</v>
      </c>
      <c r="N9" s="147">
        <f>(M9*100)/J9</f>
        <v>10.419841269841269</v>
      </c>
      <c r="O9" s="51">
        <v>1</v>
      </c>
      <c r="P9" s="33">
        <f>O9*G9</f>
        <v>1589</v>
      </c>
      <c r="Q9" s="77">
        <f>SUM(P9:P15)</f>
        <v>16039</v>
      </c>
      <c r="R9" s="147">
        <f>(Q9*100)/J9</f>
        <v>12.729365079365079</v>
      </c>
    </row>
    <row r="10" spans="1:18" x14ac:dyDescent="0.2">
      <c r="A10" s="53"/>
      <c r="B10" s="118"/>
      <c r="C10" s="146">
        <v>7</v>
      </c>
      <c r="D10" s="26" t="s">
        <v>41</v>
      </c>
      <c r="E10" s="27" t="s">
        <v>61</v>
      </c>
      <c r="F10" s="28" t="s">
        <v>58</v>
      </c>
      <c r="G10" s="29">
        <v>2191</v>
      </c>
      <c r="H10" s="30">
        <v>7</v>
      </c>
      <c r="I10" s="32">
        <f t="shared" si="0"/>
        <v>15337</v>
      </c>
      <c r="J10" s="73"/>
      <c r="K10" s="51"/>
      <c r="L10" s="33"/>
      <c r="M10" s="78"/>
      <c r="N10" s="148"/>
      <c r="O10" s="51">
        <v>1</v>
      </c>
      <c r="P10" s="33">
        <f t="shared" ref="P10:P15" si="2">O10*G10</f>
        <v>2191</v>
      </c>
      <c r="Q10" s="78"/>
      <c r="R10" s="148"/>
    </row>
    <row r="11" spans="1:18" x14ac:dyDescent="0.2">
      <c r="A11" s="53"/>
      <c r="B11" s="118"/>
      <c r="C11" s="146">
        <v>8</v>
      </c>
      <c r="D11" s="26" t="s">
        <v>42</v>
      </c>
      <c r="E11" s="27" t="s">
        <v>61</v>
      </c>
      <c r="F11" s="28" t="s">
        <v>58</v>
      </c>
      <c r="G11" s="29">
        <v>2689</v>
      </c>
      <c r="H11" s="30">
        <v>5</v>
      </c>
      <c r="I11" s="32">
        <f t="shared" si="0"/>
        <v>13445</v>
      </c>
      <c r="J11" s="73"/>
      <c r="K11" s="51">
        <v>1</v>
      </c>
      <c r="L11" s="33">
        <f t="shared" si="1"/>
        <v>2689</v>
      </c>
      <c r="M11" s="78"/>
      <c r="N11" s="148"/>
      <c r="O11" s="51">
        <v>1</v>
      </c>
      <c r="P11" s="33">
        <f t="shared" si="2"/>
        <v>2689</v>
      </c>
      <c r="Q11" s="78"/>
      <c r="R11" s="148"/>
    </row>
    <row r="12" spans="1:18" x14ac:dyDescent="0.2">
      <c r="A12" s="53"/>
      <c r="B12" s="118"/>
      <c r="C12" s="146">
        <v>9</v>
      </c>
      <c r="D12" s="26" t="s">
        <v>43</v>
      </c>
      <c r="E12" s="27" t="s">
        <v>61</v>
      </c>
      <c r="F12" s="28" t="s">
        <v>58</v>
      </c>
      <c r="G12" s="29">
        <v>1089</v>
      </c>
      <c r="H12" s="30">
        <v>6</v>
      </c>
      <c r="I12" s="32">
        <f t="shared" si="0"/>
        <v>6534</v>
      </c>
      <c r="J12" s="73"/>
      <c r="K12" s="51"/>
      <c r="L12" s="33"/>
      <c r="M12" s="78"/>
      <c r="N12" s="148"/>
      <c r="O12" s="51">
        <v>1</v>
      </c>
      <c r="P12" s="33">
        <f t="shared" si="2"/>
        <v>1089</v>
      </c>
      <c r="Q12" s="78"/>
      <c r="R12" s="148"/>
    </row>
    <row r="13" spans="1:18" ht="15.75" customHeight="1" x14ac:dyDescent="0.2">
      <c r="A13" s="53"/>
      <c r="B13" s="118"/>
      <c r="C13" s="146">
        <v>10</v>
      </c>
      <c r="D13" s="26" t="s">
        <v>44</v>
      </c>
      <c r="E13" s="27" t="s">
        <v>61</v>
      </c>
      <c r="F13" s="28" t="s">
        <v>58</v>
      </c>
      <c r="G13" s="29">
        <v>1891</v>
      </c>
      <c r="H13" s="30">
        <v>12</v>
      </c>
      <c r="I13" s="32">
        <f t="shared" si="0"/>
        <v>22692</v>
      </c>
      <c r="J13" s="73"/>
      <c r="K13" s="51">
        <v>3</v>
      </c>
      <c r="L13" s="33">
        <f t="shared" si="1"/>
        <v>5673</v>
      </c>
      <c r="M13" s="78"/>
      <c r="N13" s="148"/>
      <c r="O13" s="51">
        <v>1</v>
      </c>
      <c r="P13" s="33">
        <f t="shared" si="2"/>
        <v>1891</v>
      </c>
      <c r="Q13" s="78"/>
      <c r="R13" s="148"/>
    </row>
    <row r="14" spans="1:18" x14ac:dyDescent="0.2">
      <c r="A14" s="53"/>
      <c r="B14" s="118"/>
      <c r="C14" s="146">
        <v>11</v>
      </c>
      <c r="D14" s="26" t="s">
        <v>45</v>
      </c>
      <c r="E14" s="27" t="s">
        <v>61</v>
      </c>
      <c r="F14" s="28" t="s">
        <v>58</v>
      </c>
      <c r="G14" s="29">
        <v>3192</v>
      </c>
      <c r="H14" s="30">
        <v>6</v>
      </c>
      <c r="I14" s="32">
        <f t="shared" si="0"/>
        <v>19152</v>
      </c>
      <c r="J14" s="73"/>
      <c r="K14" s="51"/>
      <c r="L14" s="51"/>
      <c r="M14" s="78"/>
      <c r="N14" s="148"/>
      <c r="O14" s="51"/>
      <c r="P14" s="33"/>
      <c r="Q14" s="78"/>
      <c r="R14" s="148"/>
    </row>
    <row r="15" spans="1:18" x14ac:dyDescent="0.2">
      <c r="A15" s="54"/>
      <c r="B15" s="119"/>
      <c r="C15" s="146">
        <v>12</v>
      </c>
      <c r="D15" s="26" t="s">
        <v>46</v>
      </c>
      <c r="E15" s="27" t="s">
        <v>61</v>
      </c>
      <c r="F15" s="28" t="s">
        <v>58</v>
      </c>
      <c r="G15" s="29">
        <v>6590</v>
      </c>
      <c r="H15" s="30">
        <v>5</v>
      </c>
      <c r="I15" s="32">
        <f t="shared" si="0"/>
        <v>32950</v>
      </c>
      <c r="J15" s="73"/>
      <c r="K15" s="51"/>
      <c r="L15" s="51"/>
      <c r="M15" s="79"/>
      <c r="N15" s="149"/>
      <c r="O15" s="51">
        <v>1</v>
      </c>
      <c r="P15" s="33">
        <f t="shared" si="2"/>
        <v>6590</v>
      </c>
      <c r="Q15" s="79"/>
      <c r="R15" s="149"/>
    </row>
    <row r="16" spans="1:18" ht="25.5" x14ac:dyDescent="0.2">
      <c r="A16" s="15" t="s">
        <v>56</v>
      </c>
      <c r="B16" s="120">
        <v>3</v>
      </c>
      <c r="C16" s="146">
        <v>13</v>
      </c>
      <c r="D16" s="26" t="s">
        <v>57</v>
      </c>
      <c r="E16" s="27" t="s">
        <v>61</v>
      </c>
      <c r="F16" s="28" t="s">
        <v>58</v>
      </c>
      <c r="G16" s="29">
        <v>1233.33</v>
      </c>
      <c r="H16" s="30">
        <v>6</v>
      </c>
      <c r="I16" s="32">
        <f t="shared" si="0"/>
        <v>7399.98</v>
      </c>
      <c r="J16" s="51">
        <f>I16</f>
        <v>7399.98</v>
      </c>
      <c r="K16" s="51"/>
      <c r="L16" s="51"/>
      <c r="M16" s="32"/>
      <c r="N16" s="150"/>
      <c r="O16" s="51"/>
      <c r="P16" s="51"/>
      <c r="Q16" s="32"/>
      <c r="R16" s="150"/>
    </row>
    <row r="17" spans="1:18" ht="38.25" x14ac:dyDescent="0.2">
      <c r="A17" s="15" t="s">
        <v>59</v>
      </c>
      <c r="B17" s="120">
        <v>4</v>
      </c>
      <c r="C17" s="146">
        <v>14</v>
      </c>
      <c r="D17" s="26" t="s">
        <v>47</v>
      </c>
      <c r="E17" s="27" t="s">
        <v>61</v>
      </c>
      <c r="F17" s="28" t="s">
        <v>58</v>
      </c>
      <c r="G17" s="29">
        <v>2790.83</v>
      </c>
      <c r="H17" s="30">
        <v>12</v>
      </c>
      <c r="I17" s="32">
        <f t="shared" si="0"/>
        <v>33489.96</v>
      </c>
      <c r="J17" s="51">
        <f>I17</f>
        <v>33489.96</v>
      </c>
      <c r="K17" s="51"/>
      <c r="L17" s="51"/>
      <c r="M17" s="32"/>
      <c r="N17" s="150"/>
      <c r="O17" s="51"/>
      <c r="P17" s="51"/>
      <c r="Q17" s="32"/>
      <c r="R17" s="150"/>
    </row>
    <row r="18" spans="1:18" ht="38.25" x14ac:dyDescent="0.2">
      <c r="A18" s="15" t="s">
        <v>59</v>
      </c>
      <c r="B18" s="120">
        <v>5</v>
      </c>
      <c r="C18" s="146">
        <v>15</v>
      </c>
      <c r="D18" s="26" t="s">
        <v>48</v>
      </c>
      <c r="E18" s="27" t="s">
        <v>61</v>
      </c>
      <c r="F18" s="28" t="s">
        <v>60</v>
      </c>
      <c r="G18" s="29">
        <v>3.09</v>
      </c>
      <c r="H18" s="30">
        <v>2000</v>
      </c>
      <c r="I18" s="32">
        <f t="shared" si="0"/>
        <v>6180</v>
      </c>
      <c r="J18" s="51">
        <f>I18</f>
        <v>6180</v>
      </c>
      <c r="K18" s="51"/>
      <c r="L18" s="51"/>
      <c r="M18" s="32"/>
      <c r="N18" s="150"/>
      <c r="O18" s="51"/>
      <c r="P18" s="51"/>
      <c r="Q18" s="32"/>
      <c r="R18" s="150"/>
    </row>
    <row r="19" spans="1:18" x14ac:dyDescent="0.2">
      <c r="A19" s="121" t="s">
        <v>54</v>
      </c>
      <c r="B19" s="122">
        <v>6</v>
      </c>
      <c r="C19" s="123">
        <v>16</v>
      </c>
      <c r="D19" s="22" t="s">
        <v>49</v>
      </c>
      <c r="E19" s="44"/>
      <c r="F19" s="23"/>
      <c r="G19" s="24"/>
      <c r="H19" s="25"/>
      <c r="I19" s="151"/>
      <c r="J19" s="139"/>
      <c r="K19" s="139"/>
      <c r="L19" s="139"/>
      <c r="M19" s="151"/>
      <c r="N19" s="152"/>
      <c r="O19" s="139"/>
      <c r="P19" s="139"/>
      <c r="Q19" s="151"/>
      <c r="R19" s="152"/>
    </row>
    <row r="20" spans="1:18" x14ac:dyDescent="0.2">
      <c r="A20" s="126"/>
      <c r="B20" s="127"/>
      <c r="C20" s="123">
        <v>17</v>
      </c>
      <c r="D20" s="22" t="s">
        <v>50</v>
      </c>
      <c r="E20" s="44"/>
      <c r="F20" s="23"/>
      <c r="G20" s="24"/>
      <c r="H20" s="25"/>
      <c r="I20" s="151"/>
      <c r="J20" s="139"/>
      <c r="K20" s="139"/>
      <c r="L20" s="139"/>
      <c r="M20" s="151"/>
      <c r="N20" s="152"/>
      <c r="O20" s="139"/>
      <c r="P20" s="139"/>
      <c r="Q20" s="151"/>
      <c r="R20" s="152"/>
    </row>
    <row r="21" spans="1:18" x14ac:dyDescent="0.2">
      <c r="A21" s="126"/>
      <c r="B21" s="127"/>
      <c r="C21" s="123">
        <v>18</v>
      </c>
      <c r="D21" s="22" t="s">
        <v>51</v>
      </c>
      <c r="E21" s="44"/>
      <c r="F21" s="23"/>
      <c r="G21" s="24"/>
      <c r="H21" s="25"/>
      <c r="I21" s="151"/>
      <c r="J21" s="139"/>
      <c r="K21" s="139"/>
      <c r="L21" s="139"/>
      <c r="M21" s="151"/>
      <c r="N21" s="152"/>
      <c r="O21" s="139"/>
      <c r="P21" s="139"/>
      <c r="Q21" s="151"/>
      <c r="R21" s="152"/>
    </row>
    <row r="22" spans="1:18" x14ac:dyDescent="0.2">
      <c r="A22" s="128"/>
      <c r="B22" s="129"/>
      <c r="C22" s="123">
        <v>19</v>
      </c>
      <c r="D22" s="22" t="s">
        <v>52</v>
      </c>
      <c r="E22" s="44"/>
      <c r="F22" s="23"/>
      <c r="G22" s="24"/>
      <c r="H22" s="25"/>
      <c r="I22" s="151"/>
      <c r="J22" s="139"/>
      <c r="K22" s="139"/>
      <c r="L22" s="139"/>
      <c r="M22" s="151"/>
      <c r="N22" s="152"/>
      <c r="O22" s="139"/>
      <c r="P22" s="139"/>
      <c r="Q22" s="151"/>
      <c r="R22" s="152"/>
    </row>
    <row r="127" ht="15" customHeight="1" x14ac:dyDescent="0.2"/>
    <row r="147" ht="60" customHeight="1" x14ac:dyDescent="0.2"/>
    <row r="154" ht="45" customHeight="1" x14ac:dyDescent="0.2"/>
    <row r="162" ht="45" customHeight="1" x14ac:dyDescent="0.2"/>
    <row r="166" ht="15" customHeight="1" x14ac:dyDescent="0.2"/>
  </sheetData>
  <mergeCells count="22">
    <mergeCell ref="O4:O8"/>
    <mergeCell ref="P4:P8"/>
    <mergeCell ref="M4:M8"/>
    <mergeCell ref="M9:M15"/>
    <mergeCell ref="N9:N15"/>
    <mergeCell ref="N4:N8"/>
    <mergeCell ref="A19:A22"/>
    <mergeCell ref="B19:B22"/>
    <mergeCell ref="J4:J8"/>
    <mergeCell ref="J9:J15"/>
    <mergeCell ref="A1:C1"/>
    <mergeCell ref="D1:F1"/>
    <mergeCell ref="A4:A8"/>
    <mergeCell ref="B4:B8"/>
    <mergeCell ref="A9:A15"/>
    <mergeCell ref="B9:B15"/>
    <mergeCell ref="G1:R1"/>
    <mergeCell ref="A2:R2"/>
    <mergeCell ref="Q4:Q8"/>
    <mergeCell ref="R4:R8"/>
    <mergeCell ref="Q9:Q15"/>
    <mergeCell ref="R9:R15"/>
  </mergeCells>
  <pageMargins left="0.74791666666666667" right="0.74791666666666667" top="0.98402777777777772" bottom="0.98402777777777772" header="0.51180555555555551" footer="0.51180555555555551"/>
  <pageSetup paperSize="9" scale="60" firstPageNumber="0" fitToHeight="0" orientation="landscape" r:id="rId1"/>
  <headerFooter alignWithMargins="0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1" customWidth="1"/>
    <col min="2" max="2" width="6.85546875" style="1" customWidth="1"/>
    <col min="3" max="3" width="31" style="1" customWidth="1"/>
    <col min="4" max="4" width="8.5703125" style="1" bestFit="1" customWidth="1"/>
    <col min="5" max="5" width="9.5703125" style="1" customWidth="1"/>
    <col min="6" max="6" width="14.7109375" style="1" customWidth="1"/>
    <col min="7" max="7" width="16" style="1" customWidth="1"/>
    <col min="8" max="8" width="11.140625" style="1" customWidth="1"/>
    <col min="9" max="16384" width="9.140625" style="1"/>
  </cols>
  <sheetData>
    <row r="1" spans="1:8" ht="20.25" customHeight="1" x14ac:dyDescent="0.2">
      <c r="A1" s="84" t="s">
        <v>14</v>
      </c>
      <c r="B1" s="84"/>
      <c r="C1" s="84"/>
      <c r="D1" s="84"/>
      <c r="E1" s="84"/>
      <c r="F1" s="84"/>
      <c r="G1" s="84"/>
      <c r="H1" s="84"/>
    </row>
    <row r="2" spans="1:8" ht="20.25" x14ac:dyDescent="0.2">
      <c r="B2" s="2"/>
    </row>
    <row r="3" spans="1:8" ht="47.25" customHeight="1" x14ac:dyDescent="0.2">
      <c r="A3" s="85" t="s">
        <v>15</v>
      </c>
      <c r="B3" s="85"/>
      <c r="C3" s="85"/>
      <c r="D3" s="85"/>
      <c r="E3" s="85"/>
      <c r="F3" s="85"/>
      <c r="G3" s="85"/>
      <c r="H3" s="85"/>
    </row>
    <row r="4" spans="1:8" ht="35.25" customHeight="1" x14ac:dyDescent="0.2">
      <c r="B4" s="3"/>
    </row>
    <row r="5" spans="1:8" ht="15" customHeight="1" x14ac:dyDescent="0.2">
      <c r="A5" s="86" t="s">
        <v>16</v>
      </c>
      <c r="B5" s="86"/>
      <c r="C5" s="86"/>
      <c r="D5" s="86"/>
      <c r="E5" s="86"/>
      <c r="F5" s="86"/>
      <c r="G5" s="86"/>
      <c r="H5" s="86"/>
    </row>
    <row r="6" spans="1:8" ht="15" customHeight="1" x14ac:dyDescent="0.2">
      <c r="A6" s="86" t="s">
        <v>17</v>
      </c>
      <c r="B6" s="86"/>
      <c r="C6" s="86"/>
      <c r="D6" s="86"/>
      <c r="E6" s="86"/>
      <c r="F6" s="86"/>
      <c r="G6" s="86"/>
      <c r="H6" s="86"/>
    </row>
    <row r="7" spans="1:8" ht="15" customHeight="1" x14ac:dyDescent="0.2">
      <c r="A7" s="86" t="s">
        <v>18</v>
      </c>
      <c r="B7" s="86"/>
      <c r="C7" s="86"/>
      <c r="D7" s="86"/>
      <c r="E7" s="86"/>
      <c r="F7" s="86"/>
      <c r="G7" s="86"/>
      <c r="H7" s="86"/>
    </row>
    <row r="8" spans="1:8" ht="15" customHeight="1" x14ac:dyDescent="0.2">
      <c r="A8" s="86" t="s">
        <v>19</v>
      </c>
      <c r="B8" s="86"/>
      <c r="C8" s="86"/>
      <c r="D8" s="86"/>
      <c r="E8" s="86"/>
      <c r="F8" s="86"/>
      <c r="G8" s="86"/>
      <c r="H8" s="86"/>
    </row>
    <row r="9" spans="1:8" ht="30" customHeight="1" x14ac:dyDescent="0.2">
      <c r="B9" s="4"/>
    </row>
    <row r="10" spans="1:8" ht="105" customHeight="1" x14ac:dyDescent="0.2">
      <c r="A10" s="87" t="s">
        <v>20</v>
      </c>
      <c r="B10" s="87"/>
      <c r="C10" s="87"/>
      <c r="D10" s="87"/>
      <c r="E10" s="87"/>
      <c r="F10" s="87"/>
      <c r="G10" s="87"/>
      <c r="H10" s="87"/>
    </row>
    <row r="11" spans="1:8" ht="15.75" thickBot="1" x14ac:dyDescent="0.25">
      <c r="B11" s="5"/>
    </row>
    <row r="12" spans="1:8" ht="48.75" thickBot="1" x14ac:dyDescent="0.25">
      <c r="A12" s="6" t="s">
        <v>11</v>
      </c>
      <c r="B12" s="6" t="s">
        <v>9</v>
      </c>
      <c r="C12" s="7" t="s">
        <v>21</v>
      </c>
      <c r="D12" s="7" t="s">
        <v>10</v>
      </c>
      <c r="E12" s="7" t="s">
        <v>22</v>
      </c>
      <c r="F12" s="7" t="s">
        <v>23</v>
      </c>
      <c r="G12" s="7" t="s">
        <v>24</v>
      </c>
      <c r="H12" s="7" t="s">
        <v>25</v>
      </c>
    </row>
    <row r="13" spans="1:8" ht="15.75" thickBot="1" x14ac:dyDescent="0.25">
      <c r="A13" s="8"/>
      <c r="B13" s="8"/>
      <c r="C13" s="9"/>
      <c r="D13" s="9"/>
      <c r="E13" s="9"/>
      <c r="F13" s="9"/>
      <c r="G13" s="9"/>
      <c r="H13" s="9"/>
    </row>
    <row r="14" spans="1:8" ht="15.75" thickBot="1" x14ac:dyDescent="0.25">
      <c r="A14" s="8"/>
      <c r="B14" s="8"/>
      <c r="C14" s="9"/>
      <c r="D14" s="9"/>
      <c r="E14" s="9"/>
      <c r="F14" s="9"/>
      <c r="G14" s="9"/>
      <c r="H14" s="9"/>
    </row>
    <row r="15" spans="1:8" ht="15.75" thickBot="1" x14ac:dyDescent="0.25">
      <c r="A15" s="8"/>
      <c r="B15" s="8"/>
      <c r="C15" s="9"/>
      <c r="D15" s="9"/>
      <c r="E15" s="9"/>
      <c r="F15" s="9"/>
      <c r="G15" s="9"/>
      <c r="H15" s="9"/>
    </row>
    <row r="16" spans="1:8" ht="15.75" thickBot="1" x14ac:dyDescent="0.25">
      <c r="A16" s="8"/>
      <c r="B16" s="8"/>
      <c r="C16" s="9"/>
      <c r="D16" s="9"/>
      <c r="E16" s="9"/>
      <c r="F16" s="9"/>
      <c r="G16" s="9"/>
      <c r="H16" s="9"/>
    </row>
    <row r="17" spans="1:8" ht="15.75" thickBot="1" x14ac:dyDescent="0.25">
      <c r="A17" s="10"/>
      <c r="B17" s="10"/>
      <c r="C17" s="11"/>
      <c r="D17" s="11"/>
      <c r="E17" s="11"/>
      <c r="F17" s="11"/>
      <c r="G17" s="11"/>
      <c r="H17" s="11"/>
    </row>
    <row r="18" spans="1:8" ht="42" customHeight="1" x14ac:dyDescent="0.2">
      <c r="B18" s="12"/>
      <c r="C18" s="13"/>
      <c r="D18" s="13"/>
      <c r="E18" s="13"/>
      <c r="F18" s="13"/>
      <c r="G18" s="13"/>
      <c r="H18" s="13"/>
    </row>
    <row r="19" spans="1:8" ht="15" customHeight="1" x14ac:dyDescent="0.2">
      <c r="A19" s="88" t="s">
        <v>26</v>
      </c>
      <c r="B19" s="88"/>
      <c r="C19" s="88"/>
      <c r="D19" s="88"/>
      <c r="E19" s="88"/>
      <c r="F19" s="88"/>
      <c r="G19" s="88"/>
      <c r="H19" s="88"/>
    </row>
    <row r="20" spans="1:8" ht="14.25" x14ac:dyDescent="0.2">
      <c r="A20" s="89" t="s">
        <v>27</v>
      </c>
      <c r="B20" s="89"/>
      <c r="C20" s="89"/>
      <c r="D20" s="89"/>
      <c r="E20" s="89"/>
      <c r="F20" s="89"/>
      <c r="G20" s="89"/>
      <c r="H20" s="89"/>
    </row>
    <row r="21" spans="1:8" ht="15" x14ac:dyDescent="0.2">
      <c r="B21" s="5"/>
    </row>
    <row r="22" spans="1:8" ht="15" x14ac:dyDescent="0.2">
      <c r="B22" s="5"/>
    </row>
    <row r="23" spans="1:8" ht="15" x14ac:dyDescent="0.2">
      <c r="B23" s="5"/>
    </row>
    <row r="24" spans="1:8" ht="15" customHeight="1" x14ac:dyDescent="0.2">
      <c r="A24" s="90" t="s">
        <v>28</v>
      </c>
      <c r="B24" s="90"/>
      <c r="C24" s="90"/>
      <c r="D24" s="90"/>
      <c r="E24" s="90"/>
      <c r="F24" s="90"/>
      <c r="G24" s="90"/>
      <c r="H24" s="90"/>
    </row>
    <row r="25" spans="1:8" ht="15" customHeight="1" x14ac:dyDescent="0.2">
      <c r="A25" s="90" t="s">
        <v>29</v>
      </c>
      <c r="B25" s="90"/>
      <c r="C25" s="90"/>
      <c r="D25" s="90"/>
      <c r="E25" s="90"/>
      <c r="F25" s="90"/>
      <c r="G25" s="90"/>
      <c r="H25" s="90"/>
    </row>
    <row r="26" spans="1:8" ht="15" customHeight="1" x14ac:dyDescent="0.2">
      <c r="A26" s="83" t="s">
        <v>30</v>
      </c>
      <c r="B26" s="83"/>
      <c r="C26" s="83"/>
      <c r="D26" s="83"/>
      <c r="E26" s="83"/>
      <c r="F26" s="83"/>
      <c r="G26" s="83"/>
      <c r="H26" s="83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Reitoria_PROEX</vt:lpstr>
      <vt:lpstr>ANPED</vt:lpstr>
      <vt:lpstr>GESTOR</vt:lpstr>
      <vt:lpstr>Aditivos ARP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2014-10-20T15:49:21Z</cp:lastPrinted>
  <dcterms:created xsi:type="dcterms:W3CDTF">2010-06-19T20:43:11Z</dcterms:created>
  <dcterms:modified xsi:type="dcterms:W3CDTF">2015-11-10T18:28:55Z</dcterms:modified>
</cp:coreProperties>
</file>