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UDESC\PP 0252-2014 - UDESC - Coffee Break - Vig 28.04.15\"/>
    </mc:Choice>
  </mc:AlternateContent>
  <bookViews>
    <workbookView xWindow="0" yWindow="0" windowWidth="19200" windowHeight="11595" tabRatio="711" activeTab="8"/>
  </bookViews>
  <sheets>
    <sheet name="REIT" sheetId="75" r:id="rId1"/>
    <sheet name="ESAG" sheetId="78" r:id="rId2"/>
    <sheet name="CEART" sheetId="79" r:id="rId3"/>
    <sheet name="FAED" sheetId="80" r:id="rId4"/>
    <sheet name="CEAD" sheetId="81" r:id="rId5"/>
    <sheet name="CEFID" sheetId="82" r:id="rId6"/>
    <sheet name="CESFI" sheetId="84" r:id="rId7"/>
    <sheet name="CERES" sheetId="83" r:id="rId8"/>
    <sheet name="GESTOR" sheetId="90" r:id="rId9"/>
    <sheet name="Aditivo 1" sheetId="91" r:id="rId10"/>
  </sheets>
  <definedNames>
    <definedName name="_xlnm._FilterDatabase" localSheetId="9" hidden="1">'Aditivo 1'!$A$4:$J$4</definedName>
    <definedName name="_xlnm._FilterDatabase" localSheetId="8" hidden="1">GESTOR!$A$3:$M$3</definedName>
    <definedName name="diasuteis" localSheetId="9">#REF!</definedName>
    <definedName name="diasuteis" localSheetId="4">#REF!</definedName>
    <definedName name="diasuteis" localSheetId="2">#REF!</definedName>
    <definedName name="diasuteis" localSheetId="5">#REF!</definedName>
    <definedName name="diasuteis" localSheetId="7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8">#REF!</definedName>
    <definedName name="diasuteis" localSheetId="0">#REF!</definedName>
    <definedName name="diasuteis">#REF!</definedName>
    <definedName name="Ferias" localSheetId="9">#REF!</definedName>
    <definedName name="Ferias" localSheetId="4">#REF!</definedName>
    <definedName name="Ferias" localSheetId="2">#REF!</definedName>
    <definedName name="Ferias" localSheetId="5">#REF!</definedName>
    <definedName name="Ferias" localSheetId="7">#REF!</definedName>
    <definedName name="Ferias" localSheetId="6">#REF!</definedName>
    <definedName name="Ferias" localSheetId="1">#REF!</definedName>
    <definedName name="Ferias" localSheetId="3">#REF!</definedName>
    <definedName name="Ferias" localSheetId="8">#REF!</definedName>
    <definedName name="Ferias">#REF!</definedName>
    <definedName name="RD" localSheetId="9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O26" i="90" l="1"/>
  <c r="O25" i="90"/>
  <c r="O28" i="90" s="1"/>
  <c r="O20" i="90"/>
  <c r="N20" i="90"/>
  <c r="O5" i="90"/>
  <c r="O6" i="90"/>
  <c r="O7" i="90"/>
  <c r="O8" i="90"/>
  <c r="O9" i="90"/>
  <c r="O10" i="90"/>
  <c r="O11" i="90"/>
  <c r="O12" i="90"/>
  <c r="O13" i="90"/>
  <c r="O14" i="90"/>
  <c r="O15" i="90"/>
  <c r="O16" i="90"/>
  <c r="O17" i="90"/>
  <c r="O18" i="90"/>
  <c r="O19" i="90"/>
  <c r="O4" i="90"/>
  <c r="N5" i="90"/>
  <c r="N6" i="90"/>
  <c r="N7" i="90"/>
  <c r="N8" i="90"/>
  <c r="N9" i="90"/>
  <c r="N10" i="90"/>
  <c r="N11" i="90"/>
  <c r="N12" i="90"/>
  <c r="N13" i="90"/>
  <c r="N14" i="90"/>
  <c r="N15" i="90"/>
  <c r="N16" i="90"/>
  <c r="N17" i="90"/>
  <c r="N18" i="90"/>
  <c r="N19" i="90"/>
  <c r="N4" i="90"/>
  <c r="L8" i="80" l="1"/>
  <c r="L9" i="80"/>
  <c r="L10" i="80"/>
  <c r="L11" i="80"/>
  <c r="L12" i="80"/>
  <c r="L13" i="80"/>
  <c r="L14" i="80"/>
  <c r="L15" i="80"/>
  <c r="L16" i="80"/>
  <c r="L17" i="80"/>
  <c r="L18" i="80"/>
  <c r="L19" i="80"/>
  <c r="L4" i="80"/>
  <c r="M4" i="80"/>
  <c r="K5" i="80" l="1"/>
  <c r="L5" i="80" s="1"/>
  <c r="M5" i="80" s="1"/>
  <c r="K5" i="75"/>
  <c r="K6" i="80"/>
  <c r="L6" i="80" s="1"/>
  <c r="K6" i="75"/>
  <c r="K7" i="75"/>
  <c r="K7" i="80"/>
  <c r="L7" i="80" s="1"/>
  <c r="K4" i="75" l="1"/>
  <c r="K9" i="91" l="1"/>
  <c r="K5" i="91"/>
  <c r="I5" i="91" l="1"/>
  <c r="I9" i="91" s="1"/>
  <c r="K7" i="91"/>
  <c r="K8" i="91"/>
  <c r="K6" i="91"/>
  <c r="I6" i="91"/>
  <c r="I7" i="91"/>
  <c r="I8" i="91"/>
  <c r="E11" i="91" l="1"/>
  <c r="K5" i="79"/>
  <c r="K5" i="90" l="1"/>
  <c r="K6" i="90"/>
  <c r="K7" i="90"/>
  <c r="K8" i="90"/>
  <c r="K9" i="90"/>
  <c r="K10" i="90"/>
  <c r="K11" i="90"/>
  <c r="K12" i="90"/>
  <c r="K13" i="90"/>
  <c r="K14" i="90"/>
  <c r="K15" i="90"/>
  <c r="K16" i="90"/>
  <c r="K17" i="90"/>
  <c r="K18" i="90"/>
  <c r="K19" i="90"/>
  <c r="K4" i="90"/>
  <c r="L19" i="83"/>
  <c r="M19" i="83" s="1"/>
  <c r="L18" i="83"/>
  <c r="M18" i="83" s="1"/>
  <c r="L17" i="83"/>
  <c r="M17" i="83" s="1"/>
  <c r="L16" i="83"/>
  <c r="M16" i="83" s="1"/>
  <c r="L15" i="83"/>
  <c r="M15" i="83" s="1"/>
  <c r="L14" i="83"/>
  <c r="M14" i="83" s="1"/>
  <c r="L13" i="83"/>
  <c r="M13" i="83" s="1"/>
  <c r="L12" i="83"/>
  <c r="M12" i="83" s="1"/>
  <c r="L11" i="83"/>
  <c r="M11" i="83" s="1"/>
  <c r="L10" i="83"/>
  <c r="M10" i="83" s="1"/>
  <c r="L9" i="83"/>
  <c r="M9" i="83" s="1"/>
  <c r="L8" i="83"/>
  <c r="M8" i="83" s="1"/>
  <c r="L7" i="83"/>
  <c r="M7" i="83" s="1"/>
  <c r="L6" i="83"/>
  <c r="M6" i="83" s="1"/>
  <c r="L5" i="83"/>
  <c r="M5" i="83" s="1"/>
  <c r="L4" i="83"/>
  <c r="L19" i="84"/>
  <c r="M19" i="84" s="1"/>
  <c r="L18" i="84"/>
  <c r="M18" i="84" s="1"/>
  <c r="L17" i="84"/>
  <c r="M17" i="84" s="1"/>
  <c r="L16" i="84"/>
  <c r="M16" i="84" s="1"/>
  <c r="L15" i="84"/>
  <c r="M15" i="84" s="1"/>
  <c r="L14" i="84"/>
  <c r="M14" i="84" s="1"/>
  <c r="L13" i="84"/>
  <c r="M13" i="84" s="1"/>
  <c r="L12" i="84"/>
  <c r="M12" i="84" s="1"/>
  <c r="L11" i="84"/>
  <c r="M11" i="84" s="1"/>
  <c r="L10" i="84"/>
  <c r="M10" i="84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19" i="82"/>
  <c r="M19" i="82" s="1"/>
  <c r="L18" i="82"/>
  <c r="M18" i="82" s="1"/>
  <c r="L17" i="82"/>
  <c r="M17" i="82" s="1"/>
  <c r="L16" i="82"/>
  <c r="M16" i="82" s="1"/>
  <c r="L15" i="82"/>
  <c r="M15" i="82" s="1"/>
  <c r="L14" i="82"/>
  <c r="M14" i="82" s="1"/>
  <c r="L13" i="82"/>
  <c r="M13" i="82" s="1"/>
  <c r="L12" i="82"/>
  <c r="M12" i="82" s="1"/>
  <c r="L11" i="82"/>
  <c r="M11" i="82" s="1"/>
  <c r="L10" i="82"/>
  <c r="M10" i="82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19" i="81"/>
  <c r="M19" i="81" s="1"/>
  <c r="L18" i="81"/>
  <c r="M18" i="81" s="1"/>
  <c r="L17" i="81"/>
  <c r="M17" i="81" s="1"/>
  <c r="L16" i="81"/>
  <c r="M16" i="81" s="1"/>
  <c r="L15" i="81"/>
  <c r="M15" i="81" s="1"/>
  <c r="L14" i="81"/>
  <c r="M14" i="81" s="1"/>
  <c r="L13" i="81"/>
  <c r="M13" i="81" s="1"/>
  <c r="L12" i="81"/>
  <c r="M12" i="81" s="1"/>
  <c r="L11" i="81"/>
  <c r="M11" i="81" s="1"/>
  <c r="L10" i="81"/>
  <c r="M10" i="81" s="1"/>
  <c r="L9" i="81"/>
  <c r="M9" i="81" s="1"/>
  <c r="L8" i="81"/>
  <c r="M8" i="81" s="1"/>
  <c r="L7" i="81"/>
  <c r="M7" i="81" s="1"/>
  <c r="L6" i="81"/>
  <c r="M6" i="81" s="1"/>
  <c r="L5" i="81"/>
  <c r="M5" i="81" s="1"/>
  <c r="L4" i="81"/>
  <c r="M4" i="81" s="1"/>
  <c r="M19" i="80"/>
  <c r="M18" i="80"/>
  <c r="M17" i="80"/>
  <c r="M16" i="80"/>
  <c r="M15" i="80"/>
  <c r="M14" i="80"/>
  <c r="M13" i="80"/>
  <c r="M12" i="80"/>
  <c r="M11" i="80"/>
  <c r="M10" i="80"/>
  <c r="M9" i="80"/>
  <c r="M8" i="80"/>
  <c r="M7" i="80"/>
  <c r="M6" i="80"/>
  <c r="L19" i="79"/>
  <c r="M19" i="79" s="1"/>
  <c r="L18" i="79"/>
  <c r="M18" i="79" s="1"/>
  <c r="L17" i="79"/>
  <c r="M17" i="79" s="1"/>
  <c r="L16" i="79"/>
  <c r="M16" i="79" s="1"/>
  <c r="L15" i="79"/>
  <c r="M15" i="79" s="1"/>
  <c r="L14" i="79"/>
  <c r="M14" i="79" s="1"/>
  <c r="L13" i="79"/>
  <c r="M13" i="79" s="1"/>
  <c r="L12" i="79"/>
  <c r="M12" i="79" s="1"/>
  <c r="L11" i="79"/>
  <c r="M11" i="79" s="1"/>
  <c r="L10" i="79"/>
  <c r="M10" i="79" s="1"/>
  <c r="L9" i="79"/>
  <c r="M9" i="79" s="1"/>
  <c r="L8" i="79"/>
  <c r="M8" i="79" s="1"/>
  <c r="L7" i="79"/>
  <c r="M7" i="79" s="1"/>
  <c r="L6" i="79"/>
  <c r="M6" i="79" s="1"/>
  <c r="L5" i="79"/>
  <c r="L4" i="79"/>
  <c r="M4" i="79" s="1"/>
  <c r="L19" i="78"/>
  <c r="M19" i="78" s="1"/>
  <c r="L18" i="78"/>
  <c r="M18" i="78" s="1"/>
  <c r="L17" i="78"/>
  <c r="M17" i="78" s="1"/>
  <c r="L16" i="78"/>
  <c r="M16" i="78" s="1"/>
  <c r="L15" i="78"/>
  <c r="M15" i="78" s="1"/>
  <c r="L14" i="78"/>
  <c r="M14" i="78" s="1"/>
  <c r="L13" i="78"/>
  <c r="M13" i="78" s="1"/>
  <c r="L12" i="78"/>
  <c r="M12" i="78" s="1"/>
  <c r="L11" i="78"/>
  <c r="M11" i="78" s="1"/>
  <c r="L10" i="78"/>
  <c r="M10" i="78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M5" i="79" l="1"/>
  <c r="M4" i="83"/>
  <c r="L8" i="75"/>
  <c r="L9" i="75"/>
  <c r="L10" i="75"/>
  <c r="L11" i="75"/>
  <c r="L12" i="75"/>
  <c r="L13" i="75"/>
  <c r="L14" i="75"/>
  <c r="L15" i="75"/>
  <c r="L16" i="75"/>
  <c r="L17" i="75"/>
  <c r="L18" i="75"/>
  <c r="L19" i="75"/>
  <c r="M17" i="75" l="1"/>
  <c r="L17" i="90"/>
  <c r="M17" i="90" s="1"/>
  <c r="M13" i="75"/>
  <c r="L13" i="90"/>
  <c r="M13" i="90" s="1"/>
  <c r="M11" i="75"/>
  <c r="L11" i="90"/>
  <c r="M11" i="90" s="1"/>
  <c r="M9" i="75"/>
  <c r="L9" i="90"/>
  <c r="M9" i="90" s="1"/>
  <c r="M19" i="75"/>
  <c r="L19" i="90"/>
  <c r="M19" i="90" s="1"/>
  <c r="M15" i="75"/>
  <c r="L15" i="90"/>
  <c r="M15" i="90" s="1"/>
  <c r="M18" i="75"/>
  <c r="L18" i="90"/>
  <c r="M18" i="90" s="1"/>
  <c r="M16" i="75"/>
  <c r="L16" i="90"/>
  <c r="M16" i="90" s="1"/>
  <c r="M14" i="75"/>
  <c r="L14" i="90"/>
  <c r="M14" i="90" s="1"/>
  <c r="M12" i="75"/>
  <c r="L12" i="90"/>
  <c r="M12" i="90" s="1"/>
  <c r="M10" i="75"/>
  <c r="L10" i="90"/>
  <c r="M10" i="90" s="1"/>
  <c r="M8" i="75"/>
  <c r="L8" i="90"/>
  <c r="M8" i="90" s="1"/>
  <c r="L7" i="75"/>
  <c r="L6" i="75"/>
  <c r="L5" i="75"/>
  <c r="M6" i="75" l="1"/>
  <c r="L6" i="90"/>
  <c r="M6" i="90" s="1"/>
  <c r="M5" i="75"/>
  <c r="L5" i="90"/>
  <c r="M5" i="90" s="1"/>
  <c r="M7" i="75"/>
  <c r="L7" i="90"/>
  <c r="M7" i="90" s="1"/>
  <c r="L4" i="75"/>
  <c r="M4" i="75" l="1"/>
  <c r="L4" i="90"/>
  <c r="M4" i="90" s="1"/>
</calcChain>
</file>

<file path=xl/comments1.xml><?xml version="1.0" encoding="utf-8"?>
<comments xmlns="http://schemas.openxmlformats.org/spreadsheetml/2006/main">
  <authors>
    <author>Roberta kloster</author>
  </authors>
  <commentList>
    <comment ref="K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350-Quantitativo acrescido pelo 1º aditivo</t>
        </r>
      </text>
    </comment>
    <comment ref="K5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cedido: 300 pela FAED + 300 pelo CEART para a PROEX
500 - Quantitativo acrescido pelo 1º aditivo
65 cedido para a FAED</t>
        </r>
      </text>
    </comment>
    <comment ref="K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125-Quantitativo acrescido pelo 1º aditivo
250 - cedidos para a FAED</t>
        </r>
      </text>
    </comment>
    <comment ref="K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50-Quantitativo acrescido pelo 1º aditivo
300- cedidos pela FAED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K5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300 cedidos para Reitoria - Ofício PROEX 213/2014
</t>
        </r>
      </text>
    </comment>
  </commentList>
</comments>
</file>

<file path=xl/comments3.xml><?xml version="1.0" encoding="utf-8"?>
<comments xmlns="http://schemas.openxmlformats.org/spreadsheetml/2006/main">
  <authors>
    <author>Roberta kloster</author>
    <author>Gabriela Monteiro</author>
  </authors>
  <commentList>
    <comment ref="K5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300 cedido para reitoria. Cfe ofício proex 214/2014
65 cedidos pela Reitoria</t>
        </r>
      </text>
    </comment>
    <comment ref="K6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250 cedidos pela Reitoria
</t>
        </r>
      </text>
    </comment>
    <comment ref="K7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300 cedidos para a Reitoria</t>
        </r>
      </text>
    </comment>
  </commentList>
</comments>
</file>

<file path=xl/sharedStrings.xml><?xml version="1.0" encoding="utf-8"?>
<sst xmlns="http://schemas.openxmlformats.org/spreadsheetml/2006/main" count="663" uniqueCount="119">
  <si>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</si>
  <si>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</si>
  <si>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</si>
  <si>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</si>
  <si>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</si>
  <si>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</si>
  <si>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</si>
  <si>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</si>
  <si>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</si>
  <si>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</si>
  <si>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MARCA</t>
  </si>
  <si>
    <t>Pagto. (Dias)</t>
  </si>
  <si>
    <t>Qtde LICITADA</t>
  </si>
  <si>
    <t xml:space="preserve"> AF/OS nº  xxxx/2014 Qtde. DT</t>
  </si>
  <si>
    <t>ELEMENTO</t>
  </si>
  <si>
    <t>CENTRO PARTICIPANTE: REITORIA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</si>
  <si>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</si>
  <si>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</si>
  <si>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</si>
  <si>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</si>
  <si>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</si>
  <si>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</si>
  <si>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CERES</t>
  </si>
  <si>
    <t>PROCESSO: 0252/2014/UDESC</t>
  </si>
  <si>
    <t>OBJETO: FORNECIMENTO DE REFEIÇÃO PARA JOGOS, COFFEE BREAK E COQUETEL</t>
  </si>
  <si>
    <t>VIGÊNCIA DA ATA:  28/04/2014 até 28/04/2015</t>
  </si>
  <si>
    <t>Villa Gourmet Eventos LTDA-EPP</t>
  </si>
  <si>
    <t>COFFEE BREAK TIPO 1 - CONFORME TERMO DE REFERÊNCIA - Fpolis</t>
  </si>
  <si>
    <t>COFFEE BREAK TIPO 2 - CONFORME TERMO DE REFERÊNCIA - Fpolis</t>
  </si>
  <si>
    <t>COFFEE BREAK TIPO 3 - CONFORME TERMO DE REFERÊNCIA - Fpolis</t>
  </si>
  <si>
    <t>COQUETEL - CONFORME TERMO DE REFERÊNCIA - Fpolis</t>
  </si>
  <si>
    <t>Pessoa</t>
  </si>
  <si>
    <t>COFFEE BREAK TIPO 2 - CONFORME TERMO DE REFERÊNCIA - Baln Camboriú</t>
  </si>
  <si>
    <t>COFFEE BREAK TIPO 3 - CONFORME TERMO DE REFERÊNCIA - Laguna</t>
  </si>
  <si>
    <t>COQUETEL - CONFORME TERMO DE REFERÊNCIA - Laguna</t>
  </si>
  <si>
    <t>CAFÉ DA MANHÃ - CONFORME TERMO DE REFERÊNCIA - Chapecó.</t>
  </si>
  <si>
    <t>ALMOÇO - CONFORME TERMO DE REFERÊNCIA - Chapecó</t>
  </si>
  <si>
    <t>JANTAR - CONFORME TERMO DE REFERÊNCIA - Chapecó</t>
  </si>
  <si>
    <t>Refeição</t>
  </si>
  <si>
    <t>CAFÉ DA MANHÃ - CONFORME TERMO DE REFERÊNCIA - Lages</t>
  </si>
  <si>
    <t>ALMOÇO - CONFORME TERMO DE REFERÊNCIA - Lages</t>
  </si>
  <si>
    <t>JANTAR - CONFORME TERMO DE REFERÊNCIA - Lages</t>
  </si>
  <si>
    <t>CAFÉ DA MANHÃ - CONFORME TERMO DE REFERÊNCIA - cidade catarinense a definir</t>
  </si>
  <si>
    <t>ALMOÇO - CONFORME TERMO DE REFERÊNCIA - cidade catarinense a definir</t>
  </si>
  <si>
    <t>JANTAR - CONFORME TERMO DE REFERÊNCIA  - cidade catarinense a definir</t>
  </si>
  <si>
    <t>CENTRO PARTICIPANTE: REITORIA + 7 CENTROS</t>
  </si>
  <si>
    <t>Quantidade Utilizada</t>
  </si>
  <si>
    <t>SALDO</t>
  </si>
  <si>
    <t xml:space="preserve"> AF/OS nº  679/2014 Qtde. DT</t>
  </si>
  <si>
    <t xml:space="preserve"> AF/OS nº  371/2014 Qtde. DT</t>
  </si>
  <si>
    <t xml:space="preserve"> AF/OS nº  392/2014 Qtde. DT</t>
  </si>
  <si>
    <t xml:space="preserve"> AF/OS nº  454/2014 Qtde. DT</t>
  </si>
  <si>
    <t xml:space="preserve"> AF/OS nº  493/2014 Qtde. DT</t>
  </si>
  <si>
    <t xml:space="preserve"> AF nº  406/2014 Qtde. DT</t>
  </si>
  <si>
    <t xml:space="preserve"> AF nº  620/2014 Qtde. DT</t>
  </si>
  <si>
    <t xml:space="preserve"> AF nº 627/2014 Qtde. DT</t>
  </si>
  <si>
    <t xml:space="preserve"> AF nº  654/2014 Qtde. DT</t>
  </si>
  <si>
    <t xml:space="preserve"> AF/OS nº  486/2014 Qtde. DT</t>
  </si>
  <si>
    <t xml:space="preserve"> AF/OS nº  621/2014 Qtde. DT</t>
  </si>
  <si>
    <t xml:space="preserve"> AF/OS nº  871/2014 Qtde. DT</t>
  </si>
  <si>
    <t xml:space="preserve"> AF/OS nº  912/2014 Qtde. DT</t>
  </si>
  <si>
    <t>Qtde Aditivo</t>
  </si>
  <si>
    <t>Valor Aditivado</t>
  </si>
  <si>
    <t>Qtde Total Registrada</t>
  </si>
  <si>
    <t>Valor Total Registrado</t>
  </si>
  <si>
    <t>Villa Gourmet Eventos Ltda EPP</t>
  </si>
  <si>
    <t>Preço Unit Registrado</t>
  </si>
  <si>
    <t>COFFEE BREAK TIPO 1* - Fpolis</t>
  </si>
  <si>
    <t>*Conforme Termo de Referência</t>
  </si>
  <si>
    <t>COFFEE BREAK TIPO 2*- Fpolis</t>
  </si>
  <si>
    <t>COFFEE BREAK TIPO 3* - Fpolis</t>
  </si>
  <si>
    <t>COQUETEL* - Fpolis</t>
  </si>
  <si>
    <t>Percentual de Aditivo sobre o Lote 1</t>
  </si>
  <si>
    <t>Qtde Registrada + Aditivos</t>
  </si>
  <si>
    <t>OS  431/2014</t>
  </si>
  <si>
    <t>OS 532/2014</t>
  </si>
  <si>
    <t>OS 1016/2014</t>
  </si>
  <si>
    <t xml:space="preserve">OS  1300/2014 </t>
  </si>
  <si>
    <t>OS 1426/2014</t>
  </si>
  <si>
    <t xml:space="preserve"> AF/OS nº  881/2014 Qtde. DT</t>
  </si>
  <si>
    <t xml:space="preserve"> AF/OS nº  1028/2014 Qtde. DT</t>
  </si>
  <si>
    <t xml:space="preserve"> AF/OS nº  1263/2014 Qtde. DT</t>
  </si>
  <si>
    <t xml:space="preserve"> AF/OS nº  1381/2014 Qtde. DT</t>
  </si>
  <si>
    <t xml:space="preserve"> AF/OS nº  635/2014 Qtde. DT</t>
  </si>
  <si>
    <t xml:space="preserve"> AF/OS nº  1190/2014 Qtde. DT</t>
  </si>
  <si>
    <t xml:space="preserve"> AF/OS nº  1813/2014 Qtde. DT</t>
  </si>
  <si>
    <t xml:space="preserve"> AF/OS nº  471/2014 Qtde. DT</t>
  </si>
  <si>
    <t xml:space="preserve"> AF/OS nº  943/2014 Qtde. DT</t>
  </si>
  <si>
    <t xml:space="preserve"> AF/OS nº  1012/2014 Qtde. DT</t>
  </si>
  <si>
    <t xml:space="preserve"> AF/OS nº  1013/2014 Qtde. DT</t>
  </si>
  <si>
    <t xml:space="preserve"> AF/OS nº  1033/2014Qtde. DT</t>
  </si>
  <si>
    <t xml:space="preserve"> AF/OS nº  1286/2014Qtde. DT</t>
  </si>
  <si>
    <t xml:space="preserve"> AF/OS nº  1482/2014 Qtde. DT</t>
  </si>
  <si>
    <t xml:space="preserve"> AF nº  962/2014 Qtde. DT</t>
  </si>
  <si>
    <t xml:space="preserve"> AF nº  985/2014 Qtde. DT</t>
  </si>
  <si>
    <t xml:space="preserve"> AF nº  987/2014 Qtde. DT</t>
  </si>
  <si>
    <t xml:space="preserve"> AF nº  1102/2014 Qtde. DT</t>
  </si>
  <si>
    <t xml:space="preserve"> AF nº  1130/2014 Qtde. DT</t>
  </si>
  <si>
    <t xml:space="preserve"> AF nº  1189/2014 Qtde. DT</t>
  </si>
  <si>
    <t>AF nº 1250/2014 Qtde. DT</t>
  </si>
  <si>
    <t>AF nº 1249/2014 Qtde. DT</t>
  </si>
  <si>
    <t>AF nº 1284/2014 Qtde. DT</t>
  </si>
  <si>
    <t>AF nº 1429/2014 Qtde. DT</t>
  </si>
  <si>
    <t>AF nº 1490/2014 Qtde. DT</t>
  </si>
  <si>
    <t>AF nº 1535/2014 Qtde. DT</t>
  </si>
  <si>
    <t xml:space="preserve"> AF/OS nº  694/2014 Qtde. DT</t>
  </si>
  <si>
    <t xml:space="preserve"> AF/OS nº  xxxx/2014 Qtde. DT - com credito da FAED de 300 item 04</t>
  </si>
  <si>
    <t xml:space="preserve"> AF/OS nº  1455/2014 Qtde. DT</t>
  </si>
  <si>
    <t xml:space="preserve"> AF/OS nº  1583/2014 Qtde. DT</t>
  </si>
  <si>
    <t xml:space="preserve"> AF/OS nº  1671/2014 Qtde. DT</t>
  </si>
  <si>
    <t>Valor Total Utilizado</t>
  </si>
  <si>
    <t>Valor Total da Ata com Aditivo</t>
  </si>
  <si>
    <t>Valor Utilizado</t>
  </si>
  <si>
    <t>% Aditivos</t>
  </si>
  <si>
    <t>% Utilizado</t>
  </si>
  <si>
    <t>Resumo Atualizado em 27/11/2014</t>
  </si>
  <si>
    <t>FORNECIMENTO DE REFEIÇÃO PARA JOGOS, COFFEE BREAK E COQUETEL</t>
  </si>
  <si>
    <t>Vigência  28/04/2014 até 28/04/2015</t>
  </si>
  <si>
    <t>Pregão 0252/2014/UDESC - 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</si>
</sst>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</numFmts>
  <fonts count="13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10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1" applyFont="1"/>
    <xf numFmtId="0" fontId="3" fillId="0" borderId="0" xfId="1" applyFont="1" applyFill="1" applyAlignment="1">
      <alignment vertical="center"/>
    </xf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3" fillId="0" borderId="0" xfId="1" applyFont="1" applyBorder="1"/>
    <xf numFmtId="0" fontId="3" fillId="0" borderId="0" xfId="0" applyFont="1"/>
    <xf numFmtId="0" fontId="3" fillId="0" borderId="0" xfId="1" applyFont="1" applyFill="1" applyAlignment="1" applyProtection="1">
      <protection locked="0"/>
    </xf>
    <xf numFmtId="0" fontId="3" fillId="0" borderId="0" xfId="1" applyFont="1" applyProtection="1">
      <protection locked="0"/>
    </xf>
    <xf numFmtId="4" fontId="4" fillId="0" borderId="0" xfId="1" applyNumberFormat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166" fontId="4" fillId="0" borderId="0" xfId="0" applyNumberFormat="1" applyFont="1" applyFill="1" applyAlignment="1">
      <alignment horizontal="center" vertical="center" wrapText="1"/>
    </xf>
    <xf numFmtId="3" fontId="3" fillId="0" borderId="0" xfId="1" applyNumberFormat="1" applyFont="1" applyProtection="1">
      <protection locked="0"/>
    </xf>
    <xf numFmtId="0" fontId="3" fillId="0" borderId="0" xfId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4" fillId="0" borderId="0" xfId="1" applyFont="1" applyFill="1" applyAlignment="1">
      <alignment horizontal="left" vertical="center"/>
    </xf>
    <xf numFmtId="167" fontId="6" fillId="0" borderId="1" xfId="0" applyNumberFormat="1" applyFont="1" applyBorder="1" applyAlignment="1">
      <alignment horizontal="center" vertical="center"/>
    </xf>
    <xf numFmtId="166" fontId="4" fillId="5" borderId="1" xfId="0" applyNumberFormat="1" applyFont="1" applyFill="1" applyBorder="1" applyAlignment="1">
      <alignment horizontal="center" vertical="center" wrapText="1"/>
    </xf>
    <xf numFmtId="3" fontId="3" fillId="4" borderId="1" xfId="1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>
      <alignment horizontal="center" vertical="center" wrapText="1"/>
    </xf>
    <xf numFmtId="165" fontId="4" fillId="2" borderId="1" xfId="3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3" borderId="1" xfId="1" applyNumberFormat="1" applyFont="1" applyFill="1" applyBorder="1" applyAlignment="1" applyProtection="1">
      <alignment horizontal="center" vertical="center"/>
      <protection locked="0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4" fontId="4" fillId="0" borderId="1" xfId="5" applyFont="1" applyFill="1" applyBorder="1" applyAlignment="1">
      <alignment horizontal="center" vertical="center" wrapText="1"/>
    </xf>
    <xf numFmtId="44" fontId="3" fillId="0" borderId="1" xfId="5" applyFont="1" applyFill="1" applyBorder="1" applyAlignment="1">
      <alignment horizontal="center" vertical="center" wrapText="1"/>
    </xf>
    <xf numFmtId="167" fontId="3" fillId="0" borderId="1" xfId="1" applyNumberFormat="1" applyFont="1" applyBorder="1"/>
    <xf numFmtId="3" fontId="3" fillId="0" borderId="1" xfId="1" applyNumberFormat="1" applyFont="1" applyFill="1" applyBorder="1" applyAlignment="1" applyProtection="1">
      <alignment horizontal="center" vertical="center"/>
      <protection locked="0"/>
    </xf>
    <xf numFmtId="0" fontId="10" fillId="0" borderId="0" xfId="1" applyFont="1" applyFill="1" applyAlignment="1">
      <alignment horizontal="left" vertical="center"/>
    </xf>
    <xf numFmtId="3" fontId="4" fillId="0" borderId="0" xfId="1" applyNumberFormat="1" applyFont="1" applyProtection="1">
      <protection locked="0"/>
    </xf>
    <xf numFmtId="167" fontId="4" fillId="0" borderId="1" xfId="1" applyNumberFormat="1" applyFont="1" applyBorder="1"/>
    <xf numFmtId="10" fontId="4" fillId="0" borderId="0" xfId="6" applyNumberFormat="1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4" fillId="6" borderId="3" xfId="1" applyNumberFormat="1" applyFont="1" applyFill="1" applyBorder="1" applyAlignment="1" applyProtection="1">
      <alignment horizontal="center" vertical="center" wrapText="1"/>
      <protection locked="0"/>
    </xf>
    <xf numFmtId="3" fontId="4" fillId="6" borderId="3" xfId="1" applyNumberFormat="1" applyFont="1" applyFill="1" applyBorder="1" applyAlignment="1" applyProtection="1">
      <alignment vertical="center" wrapText="1"/>
      <protection locked="0"/>
    </xf>
    <xf numFmtId="3" fontId="4" fillId="6" borderId="2" xfId="1" applyNumberFormat="1" applyFont="1" applyFill="1" applyBorder="1" applyAlignment="1" applyProtection="1">
      <alignment vertical="center" wrapText="1"/>
      <protection locked="0"/>
    </xf>
    <xf numFmtId="14" fontId="3" fillId="0" borderId="0" xfId="1" applyNumberFormat="1" applyFont="1" applyProtection="1">
      <protection locked="0"/>
    </xf>
    <xf numFmtId="167" fontId="4" fillId="2" borderId="1" xfId="3" applyNumberFormat="1" applyFont="1" applyFill="1" applyBorder="1" applyAlignment="1" applyProtection="1">
      <alignment horizontal="center" vertical="center" wrapText="1"/>
    </xf>
    <xf numFmtId="167" fontId="11" fillId="10" borderId="3" xfId="1" applyNumberFormat="1" applyFont="1" applyFill="1" applyBorder="1" applyAlignment="1" applyProtection="1">
      <alignment horizontal="right"/>
      <protection locked="0"/>
    </xf>
    <xf numFmtId="167" fontId="11" fillId="10" borderId="4" xfId="1" applyNumberFormat="1" applyFont="1" applyFill="1" applyBorder="1" applyAlignment="1" applyProtection="1">
      <alignment horizontal="right"/>
      <protection locked="0"/>
    </xf>
    <xf numFmtId="9" fontId="11" fillId="10" borderId="4" xfId="1" applyNumberFormat="1" applyFont="1" applyFill="1" applyBorder="1" applyAlignment="1">
      <alignment horizontal="right"/>
    </xf>
    <xf numFmtId="9" fontId="11" fillId="10" borderId="2" xfId="6" applyFont="1" applyFill="1" applyBorder="1" applyAlignment="1" applyProtection="1">
      <alignment horizontal="right"/>
      <protection locked="0"/>
    </xf>
    <xf numFmtId="3" fontId="4" fillId="9" borderId="13" xfId="1" applyNumberFormat="1" applyFont="1" applyFill="1" applyBorder="1" applyAlignment="1" applyProtection="1">
      <alignment horizontal="center" vertical="center"/>
      <protection locked="0"/>
    </xf>
    <xf numFmtId="167" fontId="12" fillId="11" borderId="1" xfId="1" applyNumberFormat="1" applyFont="1" applyFill="1" applyBorder="1"/>
    <xf numFmtId="167" fontId="3" fillId="11" borderId="1" xfId="1" applyNumberFormat="1" applyFont="1" applyFill="1" applyBorder="1" applyAlignment="1">
      <alignment vertical="center"/>
    </xf>
    <xf numFmtId="0" fontId="4" fillId="7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textRotation="90"/>
    </xf>
    <xf numFmtId="3" fontId="4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11" fillId="10" borderId="8" xfId="1" applyFont="1" applyFill="1" applyBorder="1" applyAlignment="1" applyProtection="1">
      <alignment horizontal="left"/>
      <protection locked="0"/>
    </xf>
    <xf numFmtId="0" fontId="11" fillId="10" borderId="0" xfId="1" applyFont="1" applyFill="1" applyBorder="1" applyAlignment="1" applyProtection="1">
      <alignment horizontal="left"/>
      <protection locked="0"/>
    </xf>
    <xf numFmtId="0" fontId="11" fillId="10" borderId="10" xfId="1" applyFont="1" applyFill="1" applyBorder="1" applyAlignment="1" applyProtection="1">
      <alignment horizontal="left"/>
      <protection locked="0"/>
    </xf>
    <xf numFmtId="0" fontId="11" fillId="10" borderId="11" xfId="1" applyFont="1" applyFill="1" applyBorder="1" applyAlignment="1" applyProtection="1">
      <alignment horizontal="left"/>
      <protection locked="0"/>
    </xf>
    <xf numFmtId="0" fontId="11" fillId="10" borderId="13" xfId="1" applyFont="1" applyFill="1" applyBorder="1" applyAlignment="1" applyProtection="1">
      <alignment horizontal="left"/>
      <protection locked="0"/>
    </xf>
    <xf numFmtId="0" fontId="11" fillId="10" borderId="14" xfId="1" applyFont="1" applyFill="1" applyBorder="1" applyAlignment="1" applyProtection="1">
      <alignment horizontal="left"/>
      <protection locked="0"/>
    </xf>
    <xf numFmtId="0" fontId="11" fillId="10" borderId="15" xfId="1" applyFont="1" applyFill="1" applyBorder="1" applyAlignment="1" applyProtection="1">
      <alignment horizontal="left"/>
      <protection locked="0"/>
    </xf>
    <xf numFmtId="0" fontId="11" fillId="10" borderId="5" xfId="1" applyFont="1" applyFill="1" applyBorder="1" applyAlignment="1">
      <alignment horizontal="left" vertical="center" wrapText="1"/>
    </xf>
    <xf numFmtId="0" fontId="11" fillId="10" borderId="6" xfId="1" applyFont="1" applyFill="1" applyBorder="1" applyAlignment="1">
      <alignment horizontal="left" vertical="center" wrapText="1"/>
    </xf>
    <xf numFmtId="0" fontId="11" fillId="10" borderId="7" xfId="1" applyFont="1" applyFill="1" applyBorder="1" applyAlignment="1">
      <alignment horizontal="left" vertical="center" wrapText="1"/>
    </xf>
    <xf numFmtId="0" fontId="11" fillId="10" borderId="8" xfId="1" applyFont="1" applyFill="1" applyBorder="1" applyAlignment="1">
      <alignment horizontal="left" vertical="center" wrapText="1"/>
    </xf>
    <xf numFmtId="0" fontId="11" fillId="10" borderId="0" xfId="1" applyFont="1" applyFill="1" applyBorder="1" applyAlignment="1">
      <alignment horizontal="left" vertical="center" wrapText="1"/>
    </xf>
    <xf numFmtId="0" fontId="11" fillId="10" borderId="9" xfId="1" applyFont="1" applyFill="1" applyBorder="1" applyAlignment="1">
      <alignment horizontal="left" vertical="center" wrapText="1"/>
    </xf>
    <xf numFmtId="0" fontId="11" fillId="10" borderId="10" xfId="1" applyFont="1" applyFill="1" applyBorder="1" applyAlignment="1">
      <alignment horizontal="left" vertical="center" wrapText="1"/>
    </xf>
    <xf numFmtId="0" fontId="11" fillId="10" borderId="11" xfId="1" applyFont="1" applyFill="1" applyBorder="1" applyAlignment="1">
      <alignment horizontal="left" vertical="center" wrapText="1"/>
    </xf>
    <xf numFmtId="0" fontId="11" fillId="10" borderId="12" xfId="1" applyFont="1" applyFill="1" applyBorder="1" applyAlignment="1">
      <alignment horizontal="left" vertical="center" wrapText="1"/>
    </xf>
    <xf numFmtId="0" fontId="11" fillId="10" borderId="5" xfId="1" applyFont="1" applyFill="1" applyBorder="1" applyAlignment="1" applyProtection="1">
      <alignment horizontal="left"/>
      <protection locked="0"/>
    </xf>
    <xf numFmtId="0" fontId="11" fillId="10" borderId="6" xfId="1" applyFont="1" applyFill="1" applyBorder="1" applyAlignment="1" applyProtection="1">
      <alignment horizontal="left"/>
      <protection locked="0"/>
    </xf>
    <xf numFmtId="0" fontId="4" fillId="7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7">
    <cellStyle name="Moeda" xfId="5" builtinId="4"/>
    <cellStyle name="Normal" xfId="0" builtinId="0"/>
    <cellStyle name="Normal 2" xfId="1"/>
    <cellStyle name="Porcentagem" xfId="6" builtinId="5"/>
    <cellStyle name="Separador de milhares 2" xfId="2"/>
    <cellStyle name="Separador de milhares 3" xfId="3"/>
    <cellStyle name="Título 5" xfId="4"/>
  </cellStyles>
  <dxfs count="75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2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Y165"/>
  <sheetViews>
    <sheetView zoomScale="90" zoomScaleNormal="90" workbookViewId="0">
      <selection activeCell="J18" sqref="J18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19" customWidth="1"/>
    <col min="5" max="5" width="11.28515625" style="10" hidden="1" customWidth="1"/>
    <col min="6" max="6" width="21.5703125" style="10" hidden="1" customWidth="1"/>
    <col min="7" max="7" width="12.28515625" style="9" hidden="1" customWidth="1"/>
    <col min="8" max="8" width="7.7109375" style="13" hidden="1" customWidth="1"/>
    <col min="9" max="9" width="7.85546875" style="13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5" width="11.85546875" style="8" customWidth="1"/>
    <col min="16" max="16" width="12.5703125" style="8" customWidth="1"/>
    <col min="17" max="17" width="11.5703125" style="8" customWidth="1"/>
    <col min="18" max="18" width="12" style="5" customWidth="1"/>
    <col min="19" max="19" width="11.5703125" style="5" customWidth="1"/>
    <col min="20" max="20" width="12" style="1" customWidth="1"/>
    <col min="21" max="21" width="11.5703125" style="1" customWidth="1"/>
    <col min="22" max="22" width="15.42578125" style="1" customWidth="1"/>
    <col min="23" max="23" width="14.7109375" style="6" customWidth="1"/>
    <col min="24" max="24" width="12.42578125" style="1" customWidth="1"/>
    <col min="25" max="25" width="13.140625" style="1" customWidth="1"/>
    <col min="26" max="16384" width="9.7109375" style="1"/>
  </cols>
  <sheetData>
    <row r="1" spans="1:25" ht="33" customHeight="1" x14ac:dyDescent="0.25">
      <c r="A1" s="57" t="s">
        <v>23</v>
      </c>
      <c r="B1" s="57"/>
      <c r="C1" s="57"/>
      <c r="D1" s="57" t="s">
        <v>24</v>
      </c>
      <c r="E1" s="57"/>
      <c r="F1" s="57"/>
      <c r="G1" s="57"/>
      <c r="H1" s="57"/>
      <c r="I1" s="57"/>
      <c r="J1" s="57"/>
      <c r="K1" s="57" t="s">
        <v>25</v>
      </c>
      <c r="L1" s="57"/>
      <c r="M1" s="57"/>
      <c r="N1" s="59" t="s">
        <v>49</v>
      </c>
      <c r="O1" s="59" t="s">
        <v>50</v>
      </c>
      <c r="P1" s="59" t="s">
        <v>51</v>
      </c>
      <c r="Q1" s="59" t="s">
        <v>52</v>
      </c>
      <c r="R1" s="59" t="s">
        <v>58</v>
      </c>
      <c r="S1" s="59" t="s">
        <v>105</v>
      </c>
      <c r="T1" s="59" t="s">
        <v>59</v>
      </c>
      <c r="U1" s="59" t="s">
        <v>60</v>
      </c>
      <c r="V1" s="59" t="s">
        <v>106</v>
      </c>
      <c r="W1" s="59" t="s">
        <v>107</v>
      </c>
      <c r="X1" s="59" t="s">
        <v>108</v>
      </c>
      <c r="Y1" s="59" t="s">
        <v>109</v>
      </c>
    </row>
    <row r="2" spans="1:25" ht="30" customHeight="1" x14ac:dyDescent="0.25">
      <c r="A2" s="57" t="s">
        <v>15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</row>
    <row r="3" spans="1:25" s="2" customFormat="1" ht="45" x14ac:dyDescent="0.2">
      <c r="A3" s="23" t="s">
        <v>3</v>
      </c>
      <c r="B3" s="23" t="s">
        <v>1</v>
      </c>
      <c r="C3" s="24" t="s">
        <v>5</v>
      </c>
      <c r="D3" s="24" t="s">
        <v>7</v>
      </c>
      <c r="E3" s="24" t="s">
        <v>14</v>
      </c>
      <c r="F3" s="24" t="s">
        <v>10</v>
      </c>
      <c r="G3" s="24" t="s">
        <v>8</v>
      </c>
      <c r="H3" s="25" t="s">
        <v>4</v>
      </c>
      <c r="I3" s="26" t="s">
        <v>11</v>
      </c>
      <c r="J3" s="27" t="s">
        <v>6</v>
      </c>
      <c r="K3" s="28" t="s">
        <v>12</v>
      </c>
      <c r="L3" s="29" t="s">
        <v>0</v>
      </c>
      <c r="M3" s="25" t="s">
        <v>9</v>
      </c>
      <c r="N3" s="33">
        <v>41759</v>
      </c>
      <c r="O3" s="33">
        <v>41774</v>
      </c>
      <c r="P3" s="33">
        <v>41805</v>
      </c>
      <c r="Q3" s="33">
        <v>41793</v>
      </c>
      <c r="R3" s="33">
        <v>41845</v>
      </c>
      <c r="S3" s="33">
        <v>41845</v>
      </c>
      <c r="T3" s="33">
        <v>41849</v>
      </c>
      <c r="U3" s="33">
        <v>41856</v>
      </c>
      <c r="V3" s="33">
        <v>41890</v>
      </c>
      <c r="W3" s="33">
        <v>41921</v>
      </c>
      <c r="X3" s="33">
        <v>41932</v>
      </c>
      <c r="Y3" s="33">
        <v>41936</v>
      </c>
    </row>
    <row r="4" spans="1:25" x14ac:dyDescent="0.25">
      <c r="A4" s="58" t="s">
        <v>26</v>
      </c>
      <c r="B4" s="60">
        <v>1</v>
      </c>
      <c r="C4" s="17">
        <v>1</v>
      </c>
      <c r="D4" s="18" t="s">
        <v>27</v>
      </c>
      <c r="E4" s="15"/>
      <c r="F4" s="14"/>
      <c r="G4" s="14" t="s">
        <v>31</v>
      </c>
      <c r="H4" s="14"/>
      <c r="I4" s="14">
        <v>20</v>
      </c>
      <c r="J4" s="20">
        <v>7.1</v>
      </c>
      <c r="K4" s="30">
        <f>0+350</f>
        <v>350</v>
      </c>
      <c r="L4" s="21">
        <f>K4-(SUM(N4:Y4))</f>
        <v>0</v>
      </c>
      <c r="M4" s="32" t="str">
        <f>IF(L4&lt;0,"ATENÇÃO","OK")</f>
        <v>OK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350</v>
      </c>
      <c r="Y4" s="22">
        <v>0</v>
      </c>
    </row>
    <row r="5" spans="1:25" x14ac:dyDescent="0.25">
      <c r="A5" s="58"/>
      <c r="B5" s="60"/>
      <c r="C5" s="17">
        <v>2</v>
      </c>
      <c r="D5" s="18" t="s">
        <v>28</v>
      </c>
      <c r="E5" s="15"/>
      <c r="F5" s="14"/>
      <c r="G5" s="14" t="s">
        <v>31</v>
      </c>
      <c r="H5" s="14"/>
      <c r="I5" s="14">
        <v>20</v>
      </c>
      <c r="J5" s="20">
        <v>8</v>
      </c>
      <c r="K5" s="30">
        <f>2000+300+300+500-65</f>
        <v>3035</v>
      </c>
      <c r="L5" s="21">
        <f t="shared" ref="L5:L7" si="0">K5-(SUM(N5:Y5))</f>
        <v>340</v>
      </c>
      <c r="M5" s="32" t="str">
        <f t="shared" ref="M5:M7" si="1">IF(L5&lt;0,"ATENÇÃO","OK")</f>
        <v>OK</v>
      </c>
      <c r="N5" s="22">
        <v>0</v>
      </c>
      <c r="O5" s="22">
        <v>100</v>
      </c>
      <c r="P5" s="22">
        <v>250</v>
      </c>
      <c r="Q5" s="22">
        <v>105</v>
      </c>
      <c r="R5" s="22">
        <v>660</v>
      </c>
      <c r="S5" s="22">
        <v>0</v>
      </c>
      <c r="T5" s="22">
        <v>590</v>
      </c>
      <c r="U5" s="22">
        <v>600</v>
      </c>
      <c r="V5" s="22">
        <v>230</v>
      </c>
      <c r="W5" s="22">
        <v>0</v>
      </c>
      <c r="X5" s="22">
        <v>0</v>
      </c>
      <c r="Y5" s="22">
        <v>160</v>
      </c>
    </row>
    <row r="6" spans="1:25" x14ac:dyDescent="0.25">
      <c r="A6" s="58"/>
      <c r="B6" s="60"/>
      <c r="C6" s="17">
        <v>3</v>
      </c>
      <c r="D6" s="18" t="s">
        <v>29</v>
      </c>
      <c r="E6" s="15"/>
      <c r="F6" s="14"/>
      <c r="G6" s="14" t="s">
        <v>31</v>
      </c>
      <c r="H6" s="14"/>
      <c r="I6" s="14">
        <v>20</v>
      </c>
      <c r="J6" s="20">
        <v>11.2</v>
      </c>
      <c r="K6" s="30">
        <f>500+125-250</f>
        <v>375</v>
      </c>
      <c r="L6" s="21">
        <f t="shared" si="0"/>
        <v>125</v>
      </c>
      <c r="M6" s="32" t="str">
        <f t="shared" si="1"/>
        <v>OK</v>
      </c>
      <c r="N6" s="22">
        <v>0</v>
      </c>
      <c r="O6" s="22">
        <v>0</v>
      </c>
      <c r="P6" s="22">
        <v>100</v>
      </c>
      <c r="Q6" s="22">
        <v>100</v>
      </c>
      <c r="R6" s="22">
        <v>0</v>
      </c>
      <c r="S6" s="22">
        <v>0</v>
      </c>
      <c r="T6" s="22">
        <v>0</v>
      </c>
      <c r="U6" s="22">
        <v>50</v>
      </c>
      <c r="V6" s="22">
        <v>0</v>
      </c>
      <c r="W6" s="22">
        <v>0</v>
      </c>
      <c r="X6" s="22">
        <v>0</v>
      </c>
      <c r="Y6" s="22">
        <v>0</v>
      </c>
    </row>
    <row r="7" spans="1:25" x14ac:dyDescent="0.25">
      <c r="A7" s="58"/>
      <c r="B7" s="60"/>
      <c r="C7" s="17">
        <v>4</v>
      </c>
      <c r="D7" s="18" t="s">
        <v>30</v>
      </c>
      <c r="E7" s="15"/>
      <c r="F7" s="14"/>
      <c r="G7" s="14" t="s">
        <v>31</v>
      </c>
      <c r="H7" s="14"/>
      <c r="I7" s="14">
        <v>20</v>
      </c>
      <c r="J7" s="20">
        <v>25.98</v>
      </c>
      <c r="K7" s="30">
        <f>200+50+300</f>
        <v>550</v>
      </c>
      <c r="L7" s="21">
        <f t="shared" si="0"/>
        <v>50</v>
      </c>
      <c r="M7" s="32" t="str">
        <f t="shared" si="1"/>
        <v>OK</v>
      </c>
      <c r="N7" s="22">
        <v>0</v>
      </c>
      <c r="O7" s="22">
        <v>0</v>
      </c>
      <c r="P7" s="22">
        <v>125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375</v>
      </c>
      <c r="W7" s="22">
        <v>0</v>
      </c>
      <c r="X7" s="22">
        <v>0</v>
      </c>
      <c r="Y7" s="22">
        <v>0</v>
      </c>
    </row>
    <row r="8" spans="1:25" ht="26.25" x14ac:dyDescent="0.25">
      <c r="A8" s="58"/>
      <c r="B8" s="17">
        <v>2</v>
      </c>
      <c r="C8" s="17">
        <v>5</v>
      </c>
      <c r="D8" s="18" t="s">
        <v>32</v>
      </c>
      <c r="E8" s="16"/>
      <c r="F8" s="14"/>
      <c r="G8" s="14" t="s">
        <v>31</v>
      </c>
      <c r="H8" s="14"/>
      <c r="I8" s="14">
        <v>20</v>
      </c>
      <c r="J8" s="20">
        <v>12</v>
      </c>
      <c r="K8" s="30">
        <v>0</v>
      </c>
      <c r="L8" s="21">
        <f t="shared" ref="L8:L19" si="2">K8-(SUM(N8:Y8))</f>
        <v>0</v>
      </c>
      <c r="M8" s="32" t="str">
        <f t="shared" ref="M8:M19" si="3">IF(L8&lt;0,"ATENÇÃO","OK")</f>
        <v>OK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</row>
    <row r="9" spans="1:25" x14ac:dyDescent="0.25">
      <c r="A9" s="58"/>
      <c r="B9" s="60">
        <v>3</v>
      </c>
      <c r="C9" s="17">
        <v>6</v>
      </c>
      <c r="D9" s="18" t="s">
        <v>33</v>
      </c>
      <c r="E9" s="16"/>
      <c r="F9" s="14"/>
      <c r="G9" s="14" t="s">
        <v>31</v>
      </c>
      <c r="H9" s="14"/>
      <c r="I9" s="14">
        <v>20</v>
      </c>
      <c r="J9" s="20">
        <v>11.76</v>
      </c>
      <c r="K9" s="30">
        <v>0</v>
      </c>
      <c r="L9" s="21">
        <f t="shared" si="2"/>
        <v>0</v>
      </c>
      <c r="M9" s="32" t="str">
        <f t="shared" si="3"/>
        <v>OK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</row>
    <row r="10" spans="1:25" x14ac:dyDescent="0.25">
      <c r="A10" s="58"/>
      <c r="B10" s="60"/>
      <c r="C10" s="17">
        <v>7</v>
      </c>
      <c r="D10" s="18" t="s">
        <v>34</v>
      </c>
      <c r="E10" s="16"/>
      <c r="F10" s="14"/>
      <c r="G10" s="14" t="s">
        <v>31</v>
      </c>
      <c r="H10" s="14"/>
      <c r="I10" s="14">
        <v>20</v>
      </c>
      <c r="J10" s="20">
        <v>26.82</v>
      </c>
      <c r="K10" s="30">
        <v>0</v>
      </c>
      <c r="L10" s="21">
        <f t="shared" si="2"/>
        <v>0</v>
      </c>
      <c r="M10" s="32" t="str">
        <f t="shared" si="3"/>
        <v>OK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</row>
    <row r="11" spans="1:25" x14ac:dyDescent="0.25">
      <c r="A11" s="58"/>
      <c r="B11" s="60">
        <v>4</v>
      </c>
      <c r="C11" s="17">
        <v>8</v>
      </c>
      <c r="D11" s="18" t="s">
        <v>35</v>
      </c>
      <c r="E11" s="16"/>
      <c r="F11" s="14"/>
      <c r="G11" s="14" t="s">
        <v>38</v>
      </c>
      <c r="H11" s="14"/>
      <c r="I11" s="14">
        <v>20</v>
      </c>
      <c r="J11" s="20">
        <v>7.23</v>
      </c>
      <c r="K11" s="30">
        <v>900</v>
      </c>
      <c r="L11" s="21">
        <f t="shared" si="2"/>
        <v>100</v>
      </c>
      <c r="M11" s="32" t="str">
        <f t="shared" si="3"/>
        <v>OK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800</v>
      </c>
      <c r="X11" s="22">
        <v>0</v>
      </c>
      <c r="Y11" s="22">
        <v>0</v>
      </c>
    </row>
    <row r="12" spans="1:25" x14ac:dyDescent="0.25">
      <c r="A12" s="58"/>
      <c r="B12" s="60"/>
      <c r="C12" s="17">
        <v>9</v>
      </c>
      <c r="D12" s="18" t="s">
        <v>36</v>
      </c>
      <c r="E12" s="16"/>
      <c r="F12" s="14"/>
      <c r="G12" s="14" t="s">
        <v>38</v>
      </c>
      <c r="H12" s="14"/>
      <c r="I12" s="14">
        <v>20</v>
      </c>
      <c r="J12" s="20">
        <v>15.9</v>
      </c>
      <c r="K12" s="30">
        <v>900</v>
      </c>
      <c r="L12" s="21">
        <f t="shared" si="2"/>
        <v>150</v>
      </c>
      <c r="M12" s="32" t="str">
        <f t="shared" si="3"/>
        <v>OK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750</v>
      </c>
      <c r="X12" s="22">
        <v>0</v>
      </c>
      <c r="Y12" s="22">
        <v>0</v>
      </c>
    </row>
    <row r="13" spans="1:25" x14ac:dyDescent="0.25">
      <c r="A13" s="58"/>
      <c r="B13" s="60"/>
      <c r="C13" s="17">
        <v>10</v>
      </c>
      <c r="D13" s="18" t="s">
        <v>37</v>
      </c>
      <c r="E13" s="16"/>
      <c r="F13" s="14"/>
      <c r="G13" s="14" t="s">
        <v>38</v>
      </c>
      <c r="H13" s="14"/>
      <c r="I13" s="14">
        <v>20</v>
      </c>
      <c r="J13" s="20">
        <v>15.9</v>
      </c>
      <c r="K13" s="30">
        <v>900</v>
      </c>
      <c r="L13" s="21">
        <f t="shared" si="2"/>
        <v>50</v>
      </c>
      <c r="M13" s="32" t="str">
        <f t="shared" si="3"/>
        <v>OK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850</v>
      </c>
      <c r="X13" s="22">
        <v>0</v>
      </c>
      <c r="Y13" s="22">
        <v>0</v>
      </c>
    </row>
    <row r="14" spans="1:25" x14ac:dyDescent="0.25">
      <c r="A14" s="58"/>
      <c r="B14" s="60">
        <v>5</v>
      </c>
      <c r="C14" s="17">
        <v>11</v>
      </c>
      <c r="D14" s="18" t="s">
        <v>39</v>
      </c>
      <c r="E14" s="16"/>
      <c r="F14" s="14"/>
      <c r="G14" s="14" t="s">
        <v>38</v>
      </c>
      <c r="H14" s="14"/>
      <c r="I14" s="14">
        <v>20</v>
      </c>
      <c r="J14" s="20">
        <v>4.9400000000000004</v>
      </c>
      <c r="K14" s="30">
        <v>4800</v>
      </c>
      <c r="L14" s="21">
        <f t="shared" si="2"/>
        <v>0</v>
      </c>
      <c r="M14" s="32" t="str">
        <f t="shared" si="3"/>
        <v>OK</v>
      </c>
      <c r="N14" s="22">
        <v>4800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</row>
    <row r="15" spans="1:25" x14ac:dyDescent="0.25">
      <c r="A15" s="58"/>
      <c r="B15" s="60"/>
      <c r="C15" s="17">
        <v>12</v>
      </c>
      <c r="D15" s="18" t="s">
        <v>40</v>
      </c>
      <c r="E15" s="16"/>
      <c r="F15" s="14"/>
      <c r="G15" s="14" t="s">
        <v>38</v>
      </c>
      <c r="H15" s="14"/>
      <c r="I15" s="14">
        <v>20</v>
      </c>
      <c r="J15" s="20">
        <v>13.1</v>
      </c>
      <c r="K15" s="30">
        <v>4800</v>
      </c>
      <c r="L15" s="21">
        <f t="shared" si="2"/>
        <v>0</v>
      </c>
      <c r="M15" s="32" t="str">
        <f t="shared" si="3"/>
        <v>OK</v>
      </c>
      <c r="N15" s="22">
        <v>4800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</row>
    <row r="16" spans="1:25" x14ac:dyDescent="0.25">
      <c r="A16" s="58"/>
      <c r="B16" s="60"/>
      <c r="C16" s="17">
        <v>13</v>
      </c>
      <c r="D16" s="18" t="s">
        <v>41</v>
      </c>
      <c r="E16" s="16"/>
      <c r="F16" s="14"/>
      <c r="G16" s="14" t="s">
        <v>38</v>
      </c>
      <c r="H16" s="14"/>
      <c r="I16" s="14">
        <v>20</v>
      </c>
      <c r="J16" s="20">
        <v>13.1</v>
      </c>
      <c r="K16" s="30">
        <v>4800</v>
      </c>
      <c r="L16" s="21">
        <f t="shared" si="2"/>
        <v>0</v>
      </c>
      <c r="M16" s="32" t="str">
        <f t="shared" si="3"/>
        <v>OK</v>
      </c>
      <c r="N16" s="22">
        <v>4800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</row>
    <row r="17" spans="1:25" ht="26.25" x14ac:dyDescent="0.25">
      <c r="A17" s="58"/>
      <c r="B17" s="60">
        <v>6</v>
      </c>
      <c r="C17" s="17">
        <v>14</v>
      </c>
      <c r="D17" s="18" t="s">
        <v>42</v>
      </c>
      <c r="E17" s="16"/>
      <c r="F17" s="14"/>
      <c r="G17" s="14" t="s">
        <v>38</v>
      </c>
      <c r="H17" s="14"/>
      <c r="I17" s="14">
        <v>20</v>
      </c>
      <c r="J17" s="20">
        <v>7.92</v>
      </c>
      <c r="K17" s="30">
        <v>940</v>
      </c>
      <c r="L17" s="21">
        <f t="shared" si="2"/>
        <v>0</v>
      </c>
      <c r="M17" s="32" t="str">
        <f t="shared" si="3"/>
        <v>OK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940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</row>
    <row r="18" spans="1:25" ht="26.25" x14ac:dyDescent="0.25">
      <c r="A18" s="58"/>
      <c r="B18" s="60"/>
      <c r="C18" s="17">
        <v>15</v>
      </c>
      <c r="D18" s="18" t="s">
        <v>43</v>
      </c>
      <c r="E18" s="16"/>
      <c r="F18" s="14"/>
      <c r="G18" s="14" t="s">
        <v>38</v>
      </c>
      <c r="H18" s="14"/>
      <c r="I18" s="14">
        <v>20</v>
      </c>
      <c r="J18" s="20">
        <v>17.100000000000001</v>
      </c>
      <c r="K18" s="30">
        <v>940</v>
      </c>
      <c r="L18" s="21">
        <f t="shared" si="2"/>
        <v>0</v>
      </c>
      <c r="M18" s="32" t="str">
        <f t="shared" si="3"/>
        <v>OK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940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</row>
    <row r="19" spans="1:25" ht="26.25" x14ac:dyDescent="0.25">
      <c r="A19" s="58"/>
      <c r="B19" s="60"/>
      <c r="C19" s="17">
        <v>16</v>
      </c>
      <c r="D19" s="18" t="s">
        <v>44</v>
      </c>
      <c r="E19" s="16"/>
      <c r="F19" s="14"/>
      <c r="G19" s="14" t="s">
        <v>38</v>
      </c>
      <c r="H19" s="14"/>
      <c r="I19" s="14">
        <v>20</v>
      </c>
      <c r="J19" s="20">
        <v>17.100000000000001</v>
      </c>
      <c r="K19" s="30">
        <v>940</v>
      </c>
      <c r="L19" s="21">
        <f t="shared" si="2"/>
        <v>0</v>
      </c>
      <c r="M19" s="32" t="str">
        <f t="shared" si="3"/>
        <v>OK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940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</sheetData>
  <mergeCells count="22">
    <mergeCell ref="O1:O2"/>
    <mergeCell ref="P1:P2"/>
    <mergeCell ref="Q1:Q2"/>
    <mergeCell ref="R1:R2"/>
    <mergeCell ref="X1:X2"/>
    <mergeCell ref="Y1:Y2"/>
    <mergeCell ref="S1:S2"/>
    <mergeCell ref="T1:T2"/>
    <mergeCell ref="U1:U2"/>
    <mergeCell ref="V1:V2"/>
    <mergeCell ref="W1:W2"/>
    <mergeCell ref="A1:C1"/>
    <mergeCell ref="K1:M1"/>
    <mergeCell ref="D1:J1"/>
    <mergeCell ref="A4:A19"/>
    <mergeCell ref="N1:N2"/>
    <mergeCell ref="A2:M2"/>
    <mergeCell ref="B4:B7"/>
    <mergeCell ref="B9:B10"/>
    <mergeCell ref="B11:B13"/>
    <mergeCell ref="B14:B16"/>
    <mergeCell ref="B17:B19"/>
  </mergeCells>
  <phoneticPr fontId="0" type="noConversion"/>
  <conditionalFormatting sqref="N4:Y4 N8:Y19">
    <cfRule type="cellIs" dxfId="74" priority="4" stopIfTrue="1" operator="greaterThan">
      <formula>0</formula>
    </cfRule>
    <cfRule type="cellIs" dxfId="73" priority="5" stopIfTrue="1" operator="greaterThan">
      <formula>0</formula>
    </cfRule>
    <cfRule type="cellIs" dxfId="72" priority="6" stopIfTrue="1" operator="greaterThan">
      <formula>0</formula>
    </cfRule>
  </conditionalFormatting>
  <conditionalFormatting sqref="N5:Y7">
    <cfRule type="cellIs" dxfId="71" priority="1" stopIfTrue="1" operator="greaterThan">
      <formula>0</formula>
    </cfRule>
    <cfRule type="cellIs" dxfId="70" priority="2" stopIfTrue="1" operator="greaterThan">
      <formula>0</formula>
    </cfRule>
    <cfRule type="cellIs" dxfId="6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E1" zoomScale="90" zoomScaleNormal="90" workbookViewId="0">
      <selection activeCell="T6" sqref="T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1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13" bestFit="1" customWidth="1"/>
    <col min="9" max="9" width="7.85546875" style="13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23</v>
      </c>
      <c r="B1" s="57"/>
      <c r="C1" s="57"/>
      <c r="D1" s="57" t="s">
        <v>24</v>
      </c>
      <c r="E1" s="57"/>
      <c r="F1" s="57"/>
      <c r="G1" s="57"/>
      <c r="H1" s="57"/>
      <c r="I1" s="57"/>
      <c r="J1" s="57"/>
      <c r="K1" s="57" t="s">
        <v>25</v>
      </c>
      <c r="L1" s="57"/>
      <c r="M1" s="57"/>
      <c r="N1" s="59" t="s">
        <v>86</v>
      </c>
      <c r="O1" s="59" t="s">
        <v>87</v>
      </c>
      <c r="P1" s="59" t="s">
        <v>88</v>
      </c>
      <c r="Q1" s="59" t="s">
        <v>89</v>
      </c>
      <c r="R1" s="59" t="s">
        <v>90</v>
      </c>
      <c r="S1" s="59" t="s">
        <v>91</v>
      </c>
      <c r="T1" s="59" t="s">
        <v>92</v>
      </c>
      <c r="U1" s="59" t="s">
        <v>13</v>
      </c>
      <c r="V1" s="59" t="s">
        <v>13</v>
      </c>
      <c r="W1" s="59" t="s">
        <v>13</v>
      </c>
      <c r="X1" s="59" t="s">
        <v>13</v>
      </c>
      <c r="Y1" s="59" t="s">
        <v>13</v>
      </c>
    </row>
    <row r="2" spans="1:25" ht="30" customHeight="1" x14ac:dyDescent="0.25">
      <c r="A2" s="57" t="s">
        <v>16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</row>
    <row r="3" spans="1:25" s="2" customFormat="1" ht="45" x14ac:dyDescent="0.2">
      <c r="A3" s="23" t="s">
        <v>3</v>
      </c>
      <c r="B3" s="23" t="s">
        <v>1</v>
      </c>
      <c r="C3" s="24" t="s">
        <v>5</v>
      </c>
      <c r="D3" s="24" t="s">
        <v>7</v>
      </c>
      <c r="E3" s="24" t="s">
        <v>14</v>
      </c>
      <c r="F3" s="24" t="s">
        <v>10</v>
      </c>
      <c r="G3" s="24" t="s">
        <v>8</v>
      </c>
      <c r="H3" s="25" t="s">
        <v>4</v>
      </c>
      <c r="I3" s="26" t="s">
        <v>11</v>
      </c>
      <c r="J3" s="27" t="s">
        <v>6</v>
      </c>
      <c r="K3" s="28" t="s">
        <v>12</v>
      </c>
      <c r="L3" s="29" t="s">
        <v>0</v>
      </c>
      <c r="M3" s="25" t="s">
        <v>9</v>
      </c>
      <c r="N3" s="31" t="s">
        <v>2</v>
      </c>
      <c r="O3" s="31" t="s">
        <v>2</v>
      </c>
      <c r="P3" s="31" t="s">
        <v>2</v>
      </c>
      <c r="Q3" s="31" t="s">
        <v>2</v>
      </c>
      <c r="R3" s="31" t="s">
        <v>2</v>
      </c>
      <c r="S3" s="31" t="s">
        <v>2</v>
      </c>
      <c r="T3" s="31" t="s">
        <v>2</v>
      </c>
      <c r="U3" s="31" t="s">
        <v>2</v>
      </c>
      <c r="V3" s="31" t="s">
        <v>2</v>
      </c>
      <c r="W3" s="31" t="s">
        <v>2</v>
      </c>
      <c r="X3" s="31" t="s">
        <v>2</v>
      </c>
      <c r="Y3" s="31" t="s">
        <v>2</v>
      </c>
    </row>
    <row r="4" spans="1:25" ht="39.75" customHeight="1" x14ac:dyDescent="0.25">
      <c r="A4" s="58" t="s">
        <v>26</v>
      </c>
      <c r="B4" s="60">
        <v>1</v>
      </c>
      <c r="C4" s="17">
        <v>1</v>
      </c>
      <c r="D4" s="18" t="s">
        <v>27</v>
      </c>
      <c r="E4" s="15"/>
      <c r="F4" s="14"/>
      <c r="G4" s="14" t="s">
        <v>31</v>
      </c>
      <c r="H4" s="14"/>
      <c r="I4" s="14">
        <v>20</v>
      </c>
      <c r="J4" s="20">
        <v>7.1</v>
      </c>
      <c r="K4" s="30">
        <v>0</v>
      </c>
      <c r="L4" s="21">
        <f>K4-(SUM(N4:Y4))</f>
        <v>0</v>
      </c>
      <c r="M4" s="32" t="str">
        <f>IF(L4&lt;0,"ATENÇÃO","OK")</f>
        <v>OK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</row>
    <row r="5" spans="1:25" x14ac:dyDescent="0.25">
      <c r="A5" s="58"/>
      <c r="B5" s="60"/>
      <c r="C5" s="17">
        <v>2</v>
      </c>
      <c r="D5" s="18" t="s">
        <v>28</v>
      </c>
      <c r="E5" s="15"/>
      <c r="F5" s="14"/>
      <c r="G5" s="14" t="s">
        <v>31</v>
      </c>
      <c r="H5" s="14"/>
      <c r="I5" s="14">
        <v>20</v>
      </c>
      <c r="J5" s="20">
        <v>8</v>
      </c>
      <c r="K5" s="30">
        <v>2500</v>
      </c>
      <c r="L5" s="21">
        <f t="shared" ref="L5:L19" si="0">K5-(SUM(N5:Y5))</f>
        <v>1028</v>
      </c>
      <c r="M5" s="32" t="str">
        <f t="shared" ref="M5:M19" si="1">IF(L5&lt;0,"ATENÇÃO","OK")</f>
        <v>OK</v>
      </c>
      <c r="N5" s="22">
        <v>500</v>
      </c>
      <c r="O5" s="22">
        <v>125</v>
      </c>
      <c r="P5" s="22">
        <v>250</v>
      </c>
      <c r="Q5" s="22">
        <v>120</v>
      </c>
      <c r="R5" s="22">
        <v>250</v>
      </c>
      <c r="S5" s="22">
        <v>40</v>
      </c>
      <c r="T5" s="22">
        <v>187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</row>
    <row r="6" spans="1:25" x14ac:dyDescent="0.25">
      <c r="A6" s="58"/>
      <c r="B6" s="60"/>
      <c r="C6" s="17">
        <v>3</v>
      </c>
      <c r="D6" s="18" t="s">
        <v>29</v>
      </c>
      <c r="E6" s="15"/>
      <c r="F6" s="14"/>
      <c r="G6" s="14" t="s">
        <v>31</v>
      </c>
      <c r="H6" s="14"/>
      <c r="I6" s="14">
        <v>20</v>
      </c>
      <c r="J6" s="20">
        <v>11.2</v>
      </c>
      <c r="K6" s="30">
        <v>400</v>
      </c>
      <c r="L6" s="21">
        <f t="shared" si="0"/>
        <v>300</v>
      </c>
      <c r="M6" s="32" t="str">
        <f t="shared" si="1"/>
        <v>OK</v>
      </c>
      <c r="N6" s="22">
        <v>100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x14ac:dyDescent="0.25">
      <c r="A7" s="58"/>
      <c r="B7" s="60"/>
      <c r="C7" s="17">
        <v>4</v>
      </c>
      <c r="D7" s="18" t="s">
        <v>30</v>
      </c>
      <c r="E7" s="15"/>
      <c r="F7" s="14"/>
      <c r="G7" s="14" t="s">
        <v>31</v>
      </c>
      <c r="H7" s="14"/>
      <c r="I7" s="14">
        <v>20</v>
      </c>
      <c r="J7" s="20">
        <v>25.98</v>
      </c>
      <c r="K7" s="30">
        <v>0</v>
      </c>
      <c r="L7" s="21">
        <f t="shared" si="0"/>
        <v>0</v>
      </c>
      <c r="M7" s="32" t="str">
        <f t="shared" si="1"/>
        <v>OK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</row>
    <row r="8" spans="1:25" ht="26.25" x14ac:dyDescent="0.25">
      <c r="A8" s="58"/>
      <c r="B8" s="17">
        <v>2</v>
      </c>
      <c r="C8" s="17">
        <v>5</v>
      </c>
      <c r="D8" s="18" t="s">
        <v>32</v>
      </c>
      <c r="E8" s="16"/>
      <c r="F8" s="14"/>
      <c r="G8" s="14" t="s">
        <v>31</v>
      </c>
      <c r="H8" s="14"/>
      <c r="I8" s="14">
        <v>20</v>
      </c>
      <c r="J8" s="20">
        <v>12</v>
      </c>
      <c r="K8" s="30">
        <v>0</v>
      </c>
      <c r="L8" s="21">
        <f t="shared" si="0"/>
        <v>0</v>
      </c>
      <c r="M8" s="32" t="str">
        <f t="shared" si="1"/>
        <v>OK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</row>
    <row r="9" spans="1:25" x14ac:dyDescent="0.25">
      <c r="A9" s="58"/>
      <c r="B9" s="60">
        <v>3</v>
      </c>
      <c r="C9" s="17">
        <v>6</v>
      </c>
      <c r="D9" s="18" t="s">
        <v>33</v>
      </c>
      <c r="E9" s="16"/>
      <c r="F9" s="14"/>
      <c r="G9" s="14" t="s">
        <v>31</v>
      </c>
      <c r="H9" s="14"/>
      <c r="I9" s="14">
        <v>20</v>
      </c>
      <c r="J9" s="20">
        <v>11.76</v>
      </c>
      <c r="K9" s="30">
        <v>0</v>
      </c>
      <c r="L9" s="21">
        <f t="shared" si="0"/>
        <v>0</v>
      </c>
      <c r="M9" s="32" t="str">
        <f t="shared" si="1"/>
        <v>OK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</row>
    <row r="10" spans="1:25" x14ac:dyDescent="0.25">
      <c r="A10" s="58"/>
      <c r="B10" s="60"/>
      <c r="C10" s="17">
        <v>7</v>
      </c>
      <c r="D10" s="18" t="s">
        <v>34</v>
      </c>
      <c r="E10" s="16"/>
      <c r="F10" s="14"/>
      <c r="G10" s="14" t="s">
        <v>31</v>
      </c>
      <c r="H10" s="14"/>
      <c r="I10" s="14">
        <v>20</v>
      </c>
      <c r="J10" s="20">
        <v>26.82</v>
      </c>
      <c r="K10" s="30">
        <v>0</v>
      </c>
      <c r="L10" s="21">
        <f t="shared" si="0"/>
        <v>0</v>
      </c>
      <c r="M10" s="32" t="str">
        <f t="shared" si="1"/>
        <v>OK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</row>
    <row r="11" spans="1:25" x14ac:dyDescent="0.25">
      <c r="A11" s="58"/>
      <c r="B11" s="60">
        <v>4</v>
      </c>
      <c r="C11" s="17">
        <v>8</v>
      </c>
      <c r="D11" s="18" t="s">
        <v>35</v>
      </c>
      <c r="E11" s="16"/>
      <c r="F11" s="14"/>
      <c r="G11" s="14" t="s">
        <v>38</v>
      </c>
      <c r="H11" s="14"/>
      <c r="I11" s="14">
        <v>20</v>
      </c>
      <c r="J11" s="20">
        <v>7.23</v>
      </c>
      <c r="K11" s="30">
        <v>0</v>
      </c>
      <c r="L11" s="21">
        <f t="shared" si="0"/>
        <v>0</v>
      </c>
      <c r="M11" s="32" t="str">
        <f t="shared" si="1"/>
        <v>OK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</row>
    <row r="12" spans="1:25" x14ac:dyDescent="0.25">
      <c r="A12" s="58"/>
      <c r="B12" s="60"/>
      <c r="C12" s="17">
        <v>9</v>
      </c>
      <c r="D12" s="18" t="s">
        <v>36</v>
      </c>
      <c r="E12" s="16"/>
      <c r="F12" s="14"/>
      <c r="G12" s="14" t="s">
        <v>38</v>
      </c>
      <c r="H12" s="14"/>
      <c r="I12" s="14">
        <v>20</v>
      </c>
      <c r="J12" s="20">
        <v>15.9</v>
      </c>
      <c r="K12" s="30">
        <v>0</v>
      </c>
      <c r="L12" s="21">
        <f t="shared" si="0"/>
        <v>0</v>
      </c>
      <c r="M12" s="32" t="str">
        <f t="shared" si="1"/>
        <v>OK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</row>
    <row r="13" spans="1:25" x14ac:dyDescent="0.25">
      <c r="A13" s="58"/>
      <c r="B13" s="60"/>
      <c r="C13" s="17">
        <v>10</v>
      </c>
      <c r="D13" s="18" t="s">
        <v>37</v>
      </c>
      <c r="E13" s="16"/>
      <c r="F13" s="14"/>
      <c r="G13" s="14" t="s">
        <v>38</v>
      </c>
      <c r="H13" s="14"/>
      <c r="I13" s="14">
        <v>20</v>
      </c>
      <c r="J13" s="20">
        <v>15.9</v>
      </c>
      <c r="K13" s="30">
        <v>0</v>
      </c>
      <c r="L13" s="21">
        <f t="shared" si="0"/>
        <v>0</v>
      </c>
      <c r="M13" s="32" t="str">
        <f t="shared" si="1"/>
        <v>OK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</row>
    <row r="14" spans="1:25" x14ac:dyDescent="0.25">
      <c r="A14" s="58"/>
      <c r="B14" s="60">
        <v>5</v>
      </c>
      <c r="C14" s="17">
        <v>11</v>
      </c>
      <c r="D14" s="18" t="s">
        <v>39</v>
      </c>
      <c r="E14" s="16"/>
      <c r="F14" s="14"/>
      <c r="G14" s="14" t="s">
        <v>38</v>
      </c>
      <c r="H14" s="14"/>
      <c r="I14" s="14">
        <v>20</v>
      </c>
      <c r="J14" s="20">
        <v>4.9400000000000004</v>
      </c>
      <c r="K14" s="30">
        <v>0</v>
      </c>
      <c r="L14" s="21">
        <f t="shared" si="0"/>
        <v>0</v>
      </c>
      <c r="M14" s="32" t="str">
        <f t="shared" si="1"/>
        <v>OK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</row>
    <row r="15" spans="1:25" x14ac:dyDescent="0.25">
      <c r="A15" s="58"/>
      <c r="B15" s="60"/>
      <c r="C15" s="17">
        <v>12</v>
      </c>
      <c r="D15" s="18" t="s">
        <v>40</v>
      </c>
      <c r="E15" s="16"/>
      <c r="F15" s="14"/>
      <c r="G15" s="14" t="s">
        <v>38</v>
      </c>
      <c r="H15" s="14"/>
      <c r="I15" s="14">
        <v>20</v>
      </c>
      <c r="J15" s="20">
        <v>13.1</v>
      </c>
      <c r="K15" s="30">
        <v>0</v>
      </c>
      <c r="L15" s="21">
        <f t="shared" si="0"/>
        <v>0</v>
      </c>
      <c r="M15" s="32" t="str">
        <f t="shared" si="1"/>
        <v>OK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</row>
    <row r="16" spans="1:25" x14ac:dyDescent="0.25">
      <c r="A16" s="58"/>
      <c r="B16" s="60"/>
      <c r="C16" s="17">
        <v>13</v>
      </c>
      <c r="D16" s="18" t="s">
        <v>41</v>
      </c>
      <c r="E16" s="16"/>
      <c r="F16" s="14"/>
      <c r="G16" s="14" t="s">
        <v>38</v>
      </c>
      <c r="H16" s="14"/>
      <c r="I16" s="14">
        <v>20</v>
      </c>
      <c r="J16" s="20">
        <v>13.1</v>
      </c>
      <c r="K16" s="30">
        <v>0</v>
      </c>
      <c r="L16" s="21">
        <f t="shared" si="0"/>
        <v>0</v>
      </c>
      <c r="M16" s="32" t="str">
        <f t="shared" si="1"/>
        <v>OK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</row>
    <row r="17" spans="1:25" ht="26.25" x14ac:dyDescent="0.25">
      <c r="A17" s="58"/>
      <c r="B17" s="60">
        <v>6</v>
      </c>
      <c r="C17" s="17">
        <v>14</v>
      </c>
      <c r="D17" s="18" t="s">
        <v>42</v>
      </c>
      <c r="E17" s="16"/>
      <c r="F17" s="14"/>
      <c r="G17" s="14" t="s">
        <v>38</v>
      </c>
      <c r="H17" s="14"/>
      <c r="I17" s="14">
        <v>20</v>
      </c>
      <c r="J17" s="20">
        <v>7.92</v>
      </c>
      <c r="K17" s="30">
        <v>0</v>
      </c>
      <c r="L17" s="21">
        <f t="shared" si="0"/>
        <v>0</v>
      </c>
      <c r="M17" s="32" t="str">
        <f t="shared" si="1"/>
        <v>OK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</row>
    <row r="18" spans="1:25" ht="26.25" x14ac:dyDescent="0.25">
      <c r="A18" s="58"/>
      <c r="B18" s="60"/>
      <c r="C18" s="17">
        <v>15</v>
      </c>
      <c r="D18" s="18" t="s">
        <v>43</v>
      </c>
      <c r="E18" s="16"/>
      <c r="F18" s="14"/>
      <c r="G18" s="14" t="s">
        <v>38</v>
      </c>
      <c r="H18" s="14"/>
      <c r="I18" s="14">
        <v>20</v>
      </c>
      <c r="J18" s="20">
        <v>17.100000000000001</v>
      </c>
      <c r="K18" s="30">
        <v>0</v>
      </c>
      <c r="L18" s="21">
        <f t="shared" si="0"/>
        <v>0</v>
      </c>
      <c r="M18" s="32" t="str">
        <f t="shared" si="1"/>
        <v>OK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</row>
    <row r="19" spans="1:25" ht="26.25" x14ac:dyDescent="0.25">
      <c r="A19" s="58"/>
      <c r="B19" s="60"/>
      <c r="C19" s="17">
        <v>16</v>
      </c>
      <c r="D19" s="18" t="s">
        <v>44</v>
      </c>
      <c r="E19" s="16"/>
      <c r="F19" s="14"/>
      <c r="G19" s="14" t="s">
        <v>38</v>
      </c>
      <c r="H19" s="14"/>
      <c r="I19" s="14">
        <v>20</v>
      </c>
      <c r="J19" s="20">
        <v>17.100000000000001</v>
      </c>
      <c r="K19" s="30">
        <v>0</v>
      </c>
      <c r="L19" s="21">
        <f t="shared" si="0"/>
        <v>0</v>
      </c>
      <c r="M19" s="32" t="str">
        <f t="shared" si="1"/>
        <v>OK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W40" s="1"/>
    </row>
    <row r="41" spans="1:2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W41" s="1"/>
    </row>
    <row r="42" spans="1:2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W42" s="1"/>
    </row>
    <row r="43" spans="1:2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W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W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W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W80" s="1"/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2">
    <mergeCell ref="A4:A19"/>
    <mergeCell ref="B4:B7"/>
    <mergeCell ref="B9:B10"/>
    <mergeCell ref="B11:B13"/>
    <mergeCell ref="B14:B16"/>
    <mergeCell ref="B17:B19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 N8:Y19">
    <cfRule type="cellIs" dxfId="68" priority="4" stopIfTrue="1" operator="greaterThan">
      <formula>0</formula>
    </cfRule>
    <cfRule type="cellIs" dxfId="67" priority="5" stopIfTrue="1" operator="greaterThan">
      <formula>0</formula>
    </cfRule>
    <cfRule type="cellIs" dxfId="66" priority="6" stopIfTrue="1" operator="greaterThan">
      <formula>0</formula>
    </cfRule>
  </conditionalFormatting>
  <conditionalFormatting sqref="N5:Y7">
    <cfRule type="cellIs" dxfId="65" priority="1" stopIfTrue="1" operator="greaterThan">
      <formula>0</formula>
    </cfRule>
    <cfRule type="cellIs" dxfId="64" priority="2" stopIfTrue="1" operator="greaterThan">
      <formula>0</formula>
    </cfRule>
    <cfRule type="cellIs" dxfId="6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65"/>
  <sheetViews>
    <sheetView topLeftCell="E1" zoomScale="90" zoomScaleNormal="90" workbookViewId="0">
      <selection activeCell="K5" sqref="K5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1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13" bestFit="1" customWidth="1"/>
    <col min="9" max="9" width="7.85546875" style="13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4.140625" style="8" customWidth="1"/>
    <col min="15" max="15" width="12" style="8" customWidth="1"/>
    <col min="16" max="16" width="12.5703125" style="8" customWidth="1"/>
    <col min="17" max="17" width="13.140625" style="8" customWidth="1"/>
    <col min="18" max="18" width="13.140625" style="5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23</v>
      </c>
      <c r="B1" s="57"/>
      <c r="C1" s="57"/>
      <c r="D1" s="57" t="s">
        <v>24</v>
      </c>
      <c r="E1" s="57"/>
      <c r="F1" s="57"/>
      <c r="G1" s="57"/>
      <c r="H1" s="57"/>
      <c r="I1" s="57"/>
      <c r="J1" s="57"/>
      <c r="K1" s="57" t="s">
        <v>25</v>
      </c>
      <c r="L1" s="57"/>
      <c r="M1" s="57"/>
      <c r="N1" s="45" t="s">
        <v>74</v>
      </c>
      <c r="O1" s="45" t="s">
        <v>75</v>
      </c>
      <c r="P1" s="45" t="s">
        <v>76</v>
      </c>
      <c r="Q1" s="46" t="s">
        <v>77</v>
      </c>
      <c r="R1" s="46" t="s">
        <v>78</v>
      </c>
      <c r="S1" s="59" t="s">
        <v>13</v>
      </c>
      <c r="T1" s="59" t="s">
        <v>13</v>
      </c>
      <c r="U1" s="59" t="s">
        <v>13</v>
      </c>
      <c r="V1" s="59" t="s">
        <v>13</v>
      </c>
      <c r="W1" s="59" t="s">
        <v>13</v>
      </c>
      <c r="X1" s="59" t="s">
        <v>13</v>
      </c>
      <c r="Y1" s="59" t="s">
        <v>13</v>
      </c>
    </row>
    <row r="2" spans="1:25" ht="30" customHeight="1" x14ac:dyDescent="0.2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47"/>
      <c r="O2" s="47"/>
      <c r="P2" s="47"/>
      <c r="Q2" s="47"/>
      <c r="R2" s="47"/>
      <c r="S2" s="59"/>
      <c r="T2" s="59"/>
      <c r="U2" s="59"/>
      <c r="V2" s="59"/>
      <c r="W2" s="59"/>
      <c r="X2" s="59"/>
      <c r="Y2" s="59"/>
    </row>
    <row r="3" spans="1:25" s="2" customFormat="1" ht="45" x14ac:dyDescent="0.2">
      <c r="A3" s="23" t="s">
        <v>3</v>
      </c>
      <c r="B3" s="23" t="s">
        <v>1</v>
      </c>
      <c r="C3" s="24" t="s">
        <v>5</v>
      </c>
      <c r="D3" s="24" t="s">
        <v>7</v>
      </c>
      <c r="E3" s="24" t="s">
        <v>14</v>
      </c>
      <c r="F3" s="24" t="s">
        <v>10</v>
      </c>
      <c r="G3" s="24" t="s">
        <v>8</v>
      </c>
      <c r="H3" s="25" t="s">
        <v>4</v>
      </c>
      <c r="I3" s="26" t="s">
        <v>11</v>
      </c>
      <c r="J3" s="27" t="s">
        <v>6</v>
      </c>
      <c r="K3" s="28" t="s">
        <v>12</v>
      </c>
      <c r="L3" s="29" t="s">
        <v>0</v>
      </c>
      <c r="M3" s="25" t="s">
        <v>9</v>
      </c>
      <c r="N3" s="33">
        <v>41778</v>
      </c>
      <c r="O3" s="33">
        <v>41792</v>
      </c>
      <c r="P3" s="33">
        <v>41869</v>
      </c>
      <c r="Q3" s="33">
        <v>41900</v>
      </c>
      <c r="R3" s="33">
        <v>41918</v>
      </c>
      <c r="S3" s="31" t="s">
        <v>2</v>
      </c>
      <c r="T3" s="31" t="s">
        <v>2</v>
      </c>
      <c r="U3" s="31" t="s">
        <v>2</v>
      </c>
      <c r="V3" s="31" t="s">
        <v>2</v>
      </c>
      <c r="W3" s="31" t="s">
        <v>2</v>
      </c>
      <c r="X3" s="31" t="s">
        <v>2</v>
      </c>
      <c r="Y3" s="31" t="s">
        <v>2</v>
      </c>
    </row>
    <row r="4" spans="1:25" ht="39.75" customHeight="1" x14ac:dyDescent="0.25">
      <c r="A4" s="58" t="s">
        <v>26</v>
      </c>
      <c r="B4" s="60">
        <v>1</v>
      </c>
      <c r="C4" s="17">
        <v>1</v>
      </c>
      <c r="D4" s="18" t="s">
        <v>27</v>
      </c>
      <c r="E4" s="15"/>
      <c r="F4" s="14"/>
      <c r="G4" s="14" t="s">
        <v>31</v>
      </c>
      <c r="H4" s="14"/>
      <c r="I4" s="14">
        <v>20</v>
      </c>
      <c r="J4" s="20">
        <v>7.1</v>
      </c>
      <c r="K4" s="30">
        <v>260</v>
      </c>
      <c r="L4" s="21">
        <f>K4-(SUM(N4:Y4))</f>
        <v>260</v>
      </c>
      <c r="M4" s="32" t="str">
        <f>IF(L4&lt;0,"ATENÇÃO","OK")</f>
        <v>OK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</row>
    <row r="5" spans="1:25" x14ac:dyDescent="0.25">
      <c r="A5" s="58"/>
      <c r="B5" s="60"/>
      <c r="C5" s="17">
        <v>2</v>
      </c>
      <c r="D5" s="18" t="s">
        <v>28</v>
      </c>
      <c r="E5" s="15"/>
      <c r="F5" s="14"/>
      <c r="G5" s="14" t="s">
        <v>31</v>
      </c>
      <c r="H5" s="14"/>
      <c r="I5" s="14">
        <v>20</v>
      </c>
      <c r="J5" s="20">
        <v>8</v>
      </c>
      <c r="K5" s="30">
        <f>1080-300</f>
        <v>780</v>
      </c>
      <c r="L5" s="21">
        <f t="shared" ref="L5:L19" si="0">K5-(SUM(N5:Y5))</f>
        <v>326</v>
      </c>
      <c r="M5" s="32" t="str">
        <f t="shared" ref="M5:M19" si="1">IF(L5&lt;0,"ATENÇÃO","OK")</f>
        <v>OK</v>
      </c>
      <c r="N5" s="22">
        <v>80</v>
      </c>
      <c r="O5" s="22">
        <v>50</v>
      </c>
      <c r="P5" s="22">
        <v>124</v>
      </c>
      <c r="Q5" s="22">
        <v>160</v>
      </c>
      <c r="R5" s="22">
        <v>40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</row>
    <row r="6" spans="1:25" x14ac:dyDescent="0.25">
      <c r="A6" s="58"/>
      <c r="B6" s="60"/>
      <c r="C6" s="17">
        <v>3</v>
      </c>
      <c r="D6" s="18" t="s">
        <v>29</v>
      </c>
      <c r="E6" s="15"/>
      <c r="F6" s="14"/>
      <c r="G6" s="14" t="s">
        <v>31</v>
      </c>
      <c r="H6" s="14"/>
      <c r="I6" s="14">
        <v>20</v>
      </c>
      <c r="J6" s="20">
        <v>11.2</v>
      </c>
      <c r="K6" s="30">
        <v>160</v>
      </c>
      <c r="L6" s="21">
        <f t="shared" si="0"/>
        <v>160</v>
      </c>
      <c r="M6" s="32" t="str">
        <f t="shared" si="1"/>
        <v>OK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x14ac:dyDescent="0.25">
      <c r="A7" s="58"/>
      <c r="B7" s="60"/>
      <c r="C7" s="17">
        <v>4</v>
      </c>
      <c r="D7" s="18" t="s">
        <v>30</v>
      </c>
      <c r="E7" s="15"/>
      <c r="F7" s="14"/>
      <c r="G7" s="14" t="s">
        <v>31</v>
      </c>
      <c r="H7" s="14"/>
      <c r="I7" s="14">
        <v>20</v>
      </c>
      <c r="J7" s="20">
        <v>25.98</v>
      </c>
      <c r="K7" s="30">
        <v>100</v>
      </c>
      <c r="L7" s="21">
        <f t="shared" si="0"/>
        <v>100</v>
      </c>
      <c r="M7" s="32" t="str">
        <f t="shared" si="1"/>
        <v>OK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</row>
    <row r="8" spans="1:25" ht="26.25" x14ac:dyDescent="0.25">
      <c r="A8" s="58"/>
      <c r="B8" s="17">
        <v>2</v>
      </c>
      <c r="C8" s="17">
        <v>5</v>
      </c>
      <c r="D8" s="18" t="s">
        <v>32</v>
      </c>
      <c r="E8" s="16"/>
      <c r="F8" s="14"/>
      <c r="G8" s="14" t="s">
        <v>31</v>
      </c>
      <c r="H8" s="14"/>
      <c r="I8" s="14">
        <v>20</v>
      </c>
      <c r="J8" s="20">
        <v>12</v>
      </c>
      <c r="K8" s="30">
        <v>0</v>
      </c>
      <c r="L8" s="21">
        <f t="shared" si="0"/>
        <v>0</v>
      </c>
      <c r="M8" s="32" t="str">
        <f t="shared" si="1"/>
        <v>OK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</row>
    <row r="9" spans="1:25" x14ac:dyDescent="0.25">
      <c r="A9" s="58"/>
      <c r="B9" s="60">
        <v>3</v>
      </c>
      <c r="C9" s="17">
        <v>6</v>
      </c>
      <c r="D9" s="18" t="s">
        <v>33</v>
      </c>
      <c r="E9" s="16"/>
      <c r="F9" s="14"/>
      <c r="G9" s="14" t="s">
        <v>31</v>
      </c>
      <c r="H9" s="14"/>
      <c r="I9" s="14">
        <v>20</v>
      </c>
      <c r="J9" s="20">
        <v>11.76</v>
      </c>
      <c r="K9" s="30">
        <v>0</v>
      </c>
      <c r="L9" s="21">
        <f t="shared" si="0"/>
        <v>0</v>
      </c>
      <c r="M9" s="32" t="str">
        <f t="shared" si="1"/>
        <v>OK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</row>
    <row r="10" spans="1:25" x14ac:dyDescent="0.25">
      <c r="A10" s="58"/>
      <c r="B10" s="60"/>
      <c r="C10" s="17">
        <v>7</v>
      </c>
      <c r="D10" s="18" t="s">
        <v>34</v>
      </c>
      <c r="E10" s="16"/>
      <c r="F10" s="14"/>
      <c r="G10" s="14" t="s">
        <v>31</v>
      </c>
      <c r="H10" s="14"/>
      <c r="I10" s="14">
        <v>20</v>
      </c>
      <c r="J10" s="20">
        <v>26.82</v>
      </c>
      <c r="K10" s="30">
        <v>0</v>
      </c>
      <c r="L10" s="21">
        <f t="shared" si="0"/>
        <v>0</v>
      </c>
      <c r="M10" s="32" t="str">
        <f t="shared" si="1"/>
        <v>OK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</row>
    <row r="11" spans="1:25" x14ac:dyDescent="0.25">
      <c r="A11" s="58"/>
      <c r="B11" s="60">
        <v>4</v>
      </c>
      <c r="C11" s="17">
        <v>8</v>
      </c>
      <c r="D11" s="18" t="s">
        <v>35</v>
      </c>
      <c r="E11" s="16"/>
      <c r="F11" s="14"/>
      <c r="G11" s="14" t="s">
        <v>38</v>
      </c>
      <c r="H11" s="14"/>
      <c r="I11" s="14">
        <v>20</v>
      </c>
      <c r="J11" s="20">
        <v>7.23</v>
      </c>
      <c r="K11" s="30">
        <v>0</v>
      </c>
      <c r="L11" s="21">
        <f t="shared" si="0"/>
        <v>0</v>
      </c>
      <c r="M11" s="32" t="str">
        <f t="shared" si="1"/>
        <v>OK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</row>
    <row r="12" spans="1:25" x14ac:dyDescent="0.25">
      <c r="A12" s="58"/>
      <c r="B12" s="60"/>
      <c r="C12" s="17">
        <v>9</v>
      </c>
      <c r="D12" s="18" t="s">
        <v>36</v>
      </c>
      <c r="E12" s="16"/>
      <c r="F12" s="14"/>
      <c r="G12" s="14" t="s">
        <v>38</v>
      </c>
      <c r="H12" s="14"/>
      <c r="I12" s="14">
        <v>20</v>
      </c>
      <c r="J12" s="20">
        <v>15.9</v>
      </c>
      <c r="K12" s="30">
        <v>0</v>
      </c>
      <c r="L12" s="21">
        <f t="shared" si="0"/>
        <v>0</v>
      </c>
      <c r="M12" s="32" t="str">
        <f t="shared" si="1"/>
        <v>OK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</row>
    <row r="13" spans="1:25" x14ac:dyDescent="0.25">
      <c r="A13" s="58"/>
      <c r="B13" s="60"/>
      <c r="C13" s="17">
        <v>10</v>
      </c>
      <c r="D13" s="18" t="s">
        <v>37</v>
      </c>
      <c r="E13" s="16"/>
      <c r="F13" s="14"/>
      <c r="G13" s="14" t="s">
        <v>38</v>
      </c>
      <c r="H13" s="14"/>
      <c r="I13" s="14">
        <v>20</v>
      </c>
      <c r="J13" s="20">
        <v>15.9</v>
      </c>
      <c r="K13" s="30">
        <v>0</v>
      </c>
      <c r="L13" s="21">
        <f t="shared" si="0"/>
        <v>0</v>
      </c>
      <c r="M13" s="32" t="str">
        <f t="shared" si="1"/>
        <v>OK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</row>
    <row r="14" spans="1:25" x14ac:dyDescent="0.25">
      <c r="A14" s="58"/>
      <c r="B14" s="60">
        <v>5</v>
      </c>
      <c r="C14" s="17">
        <v>11</v>
      </c>
      <c r="D14" s="18" t="s">
        <v>39</v>
      </c>
      <c r="E14" s="16"/>
      <c r="F14" s="14"/>
      <c r="G14" s="14" t="s">
        <v>38</v>
      </c>
      <c r="H14" s="14"/>
      <c r="I14" s="14">
        <v>20</v>
      </c>
      <c r="J14" s="20">
        <v>4.9400000000000004</v>
      </c>
      <c r="K14" s="30">
        <v>0</v>
      </c>
      <c r="L14" s="21">
        <f t="shared" si="0"/>
        <v>0</v>
      </c>
      <c r="M14" s="32" t="str">
        <f t="shared" si="1"/>
        <v>OK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</row>
    <row r="15" spans="1:25" x14ac:dyDescent="0.25">
      <c r="A15" s="58"/>
      <c r="B15" s="60"/>
      <c r="C15" s="17">
        <v>12</v>
      </c>
      <c r="D15" s="18" t="s">
        <v>40</v>
      </c>
      <c r="E15" s="16"/>
      <c r="F15" s="14"/>
      <c r="G15" s="14" t="s">
        <v>38</v>
      </c>
      <c r="H15" s="14"/>
      <c r="I15" s="14">
        <v>20</v>
      </c>
      <c r="J15" s="20">
        <v>13.1</v>
      </c>
      <c r="K15" s="30">
        <v>0</v>
      </c>
      <c r="L15" s="21">
        <f t="shared" si="0"/>
        <v>0</v>
      </c>
      <c r="M15" s="32" t="str">
        <f t="shared" si="1"/>
        <v>OK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</row>
    <row r="16" spans="1:25" x14ac:dyDescent="0.25">
      <c r="A16" s="58"/>
      <c r="B16" s="60"/>
      <c r="C16" s="17">
        <v>13</v>
      </c>
      <c r="D16" s="18" t="s">
        <v>41</v>
      </c>
      <c r="E16" s="16"/>
      <c r="F16" s="14"/>
      <c r="G16" s="14" t="s">
        <v>38</v>
      </c>
      <c r="H16" s="14"/>
      <c r="I16" s="14">
        <v>20</v>
      </c>
      <c r="J16" s="20">
        <v>13.1</v>
      </c>
      <c r="K16" s="30">
        <v>0</v>
      </c>
      <c r="L16" s="21">
        <f t="shared" si="0"/>
        <v>0</v>
      </c>
      <c r="M16" s="32" t="str">
        <f t="shared" si="1"/>
        <v>OK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</row>
    <row r="17" spans="1:25" ht="26.25" x14ac:dyDescent="0.25">
      <c r="A17" s="58"/>
      <c r="B17" s="60">
        <v>6</v>
      </c>
      <c r="C17" s="17">
        <v>14</v>
      </c>
      <c r="D17" s="18" t="s">
        <v>42</v>
      </c>
      <c r="E17" s="16"/>
      <c r="F17" s="14"/>
      <c r="G17" s="14" t="s">
        <v>38</v>
      </c>
      <c r="H17" s="14"/>
      <c r="I17" s="14">
        <v>20</v>
      </c>
      <c r="J17" s="20">
        <v>7.92</v>
      </c>
      <c r="K17" s="30">
        <v>0</v>
      </c>
      <c r="L17" s="21">
        <f t="shared" si="0"/>
        <v>0</v>
      </c>
      <c r="M17" s="32" t="str">
        <f t="shared" si="1"/>
        <v>OK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</row>
    <row r="18" spans="1:25" ht="26.25" x14ac:dyDescent="0.25">
      <c r="A18" s="58"/>
      <c r="B18" s="60"/>
      <c r="C18" s="17">
        <v>15</v>
      </c>
      <c r="D18" s="18" t="s">
        <v>43</v>
      </c>
      <c r="E18" s="16"/>
      <c r="F18" s="14"/>
      <c r="G18" s="14" t="s">
        <v>38</v>
      </c>
      <c r="H18" s="14"/>
      <c r="I18" s="14">
        <v>20</v>
      </c>
      <c r="J18" s="20">
        <v>17.100000000000001</v>
      </c>
      <c r="K18" s="30">
        <v>0</v>
      </c>
      <c r="L18" s="21">
        <f t="shared" si="0"/>
        <v>0</v>
      </c>
      <c r="M18" s="32" t="str">
        <f t="shared" si="1"/>
        <v>OK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</row>
    <row r="19" spans="1:25" ht="26.25" x14ac:dyDescent="0.25">
      <c r="A19" s="58"/>
      <c r="B19" s="60"/>
      <c r="C19" s="17">
        <v>16</v>
      </c>
      <c r="D19" s="18" t="s">
        <v>44</v>
      </c>
      <c r="E19" s="16"/>
      <c r="F19" s="14"/>
      <c r="G19" s="14" t="s">
        <v>38</v>
      </c>
      <c r="H19" s="14"/>
      <c r="I19" s="14">
        <v>20</v>
      </c>
      <c r="J19" s="20">
        <v>17.100000000000001</v>
      </c>
      <c r="K19" s="30">
        <v>0</v>
      </c>
      <c r="L19" s="21">
        <f t="shared" si="0"/>
        <v>0</v>
      </c>
      <c r="M19" s="32" t="str">
        <f t="shared" si="1"/>
        <v>OK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</row>
    <row r="21" spans="1:25" x14ac:dyDescent="0.25">
      <c r="O21" s="48"/>
    </row>
    <row r="22" spans="1:25" x14ac:dyDescent="0.25">
      <c r="O22" s="48"/>
    </row>
    <row r="23" spans="1:25" x14ac:dyDescent="0.25">
      <c r="O23" s="48"/>
    </row>
    <row r="24" spans="1:25" x14ac:dyDescent="0.25">
      <c r="O24" s="48"/>
    </row>
    <row r="25" spans="1:25" x14ac:dyDescent="0.25">
      <c r="O25" s="48"/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W40" s="1"/>
    </row>
    <row r="41" spans="1:2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W41" s="1"/>
    </row>
    <row r="42" spans="1:2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W42" s="1"/>
    </row>
    <row r="43" spans="1:2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W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W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W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W80" s="1"/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17">
    <mergeCell ref="A4:A19"/>
    <mergeCell ref="B4:B7"/>
    <mergeCell ref="B9:B10"/>
    <mergeCell ref="B11:B13"/>
    <mergeCell ref="B14:B16"/>
    <mergeCell ref="B17:B19"/>
    <mergeCell ref="U1:U2"/>
    <mergeCell ref="W1:W2"/>
    <mergeCell ref="X1:X2"/>
    <mergeCell ref="Y1:Y2"/>
    <mergeCell ref="A2:M2"/>
    <mergeCell ref="S1:S2"/>
    <mergeCell ref="T1:T2"/>
    <mergeCell ref="V1:V2"/>
    <mergeCell ref="A1:C1"/>
    <mergeCell ref="D1:J1"/>
    <mergeCell ref="K1:M1"/>
  </mergeCells>
  <conditionalFormatting sqref="S4:Y4 S8:Y19">
    <cfRule type="cellIs" dxfId="62" priority="22" stopIfTrue="1" operator="greaterThan">
      <formula>0</formula>
    </cfRule>
    <cfRule type="cellIs" dxfId="61" priority="23" stopIfTrue="1" operator="greaterThan">
      <formula>0</formula>
    </cfRule>
    <cfRule type="cellIs" dxfId="60" priority="24" stopIfTrue="1" operator="greaterThan">
      <formula>0</formula>
    </cfRule>
  </conditionalFormatting>
  <conditionalFormatting sqref="S5:Y7">
    <cfRule type="cellIs" dxfId="59" priority="19" stopIfTrue="1" operator="greaterThan">
      <formula>0</formula>
    </cfRule>
    <cfRule type="cellIs" dxfId="58" priority="20" stopIfTrue="1" operator="greaterThan">
      <formula>0</formula>
    </cfRule>
    <cfRule type="cellIs" dxfId="57" priority="21" stopIfTrue="1" operator="greaterThan">
      <formula>0</formula>
    </cfRule>
  </conditionalFormatting>
  <conditionalFormatting sqref="N5">
    <cfRule type="cellIs" dxfId="56" priority="4" stopIfTrue="1" operator="greaterThan">
      <formula>0</formula>
    </cfRule>
    <cfRule type="cellIs" dxfId="55" priority="5" stopIfTrue="1" operator="greaterThan">
      <formula>0</formula>
    </cfRule>
    <cfRule type="cellIs" dxfId="54" priority="6" stopIfTrue="1" operator="greaterThan">
      <formula>0</formula>
    </cfRule>
  </conditionalFormatting>
  <conditionalFormatting sqref="O5">
    <cfRule type="cellIs" dxfId="53" priority="1" stopIfTrue="1" operator="greaterThan">
      <formula>0</formula>
    </cfRule>
    <cfRule type="cellIs" dxfId="52" priority="2" stopIfTrue="1" operator="greaterThan">
      <formula>0</formula>
    </cfRule>
    <cfRule type="cellIs" dxfId="51" priority="3" stopIfTrue="1" operator="greaterThan">
      <formula>0</formula>
    </cfRule>
  </conditionalFormatting>
  <conditionalFormatting sqref="N4:R4 N8:R19">
    <cfRule type="cellIs" dxfId="50" priority="10" stopIfTrue="1" operator="greaterThan">
      <formula>0</formula>
    </cfRule>
    <cfRule type="cellIs" dxfId="49" priority="11" stopIfTrue="1" operator="greaterThan">
      <formula>0</formula>
    </cfRule>
    <cfRule type="cellIs" dxfId="48" priority="12" stopIfTrue="1" operator="greaterThan">
      <formula>0</formula>
    </cfRule>
  </conditionalFormatting>
  <conditionalFormatting sqref="N6:R7 P5:R5">
    <cfRule type="cellIs" dxfId="47" priority="7" stopIfTrue="1" operator="greaterThan">
      <formula>0</formula>
    </cfRule>
    <cfRule type="cellIs" dxfId="46" priority="8" stopIfTrue="1" operator="greaterThan">
      <formula>0</formula>
    </cfRule>
    <cfRule type="cellIs" dxfId="45" priority="9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65"/>
  <sheetViews>
    <sheetView zoomScale="90" zoomScaleNormal="90" workbookViewId="0">
      <selection activeCell="K23" sqref="K23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19" customWidth="1"/>
    <col min="5" max="5" width="10.5703125" style="10" bestFit="1" customWidth="1"/>
    <col min="6" max="6" width="7.7109375" style="10" bestFit="1" customWidth="1"/>
    <col min="7" max="7" width="12.28515625" style="9" customWidth="1"/>
    <col min="8" max="8" width="7.7109375" style="13" bestFit="1" customWidth="1"/>
    <col min="9" max="9" width="7.85546875" style="13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5" width="12.140625" style="8" customWidth="1"/>
    <col min="16" max="16" width="11.7109375" style="8" customWidth="1"/>
    <col min="17" max="17" width="12.5703125" style="8" customWidth="1"/>
    <col min="18" max="18" width="12.5703125" style="5" customWidth="1"/>
    <col min="19" max="21" width="12.5703125" style="1" customWidth="1"/>
    <col min="22" max="22" width="10.5703125" style="6" bestFit="1" customWidth="1"/>
    <col min="23" max="23" width="10.5703125" style="1" bestFit="1" customWidth="1"/>
    <col min="24" max="16384" width="9.7109375" style="1"/>
  </cols>
  <sheetData>
    <row r="1" spans="1:29" ht="33" customHeight="1" x14ac:dyDescent="0.25">
      <c r="A1" s="57" t="s">
        <v>23</v>
      </c>
      <c r="B1" s="57"/>
      <c r="C1" s="57"/>
      <c r="D1" s="57" t="s">
        <v>24</v>
      </c>
      <c r="E1" s="57"/>
      <c r="F1" s="57"/>
      <c r="G1" s="57"/>
      <c r="H1" s="57"/>
      <c r="I1" s="57"/>
      <c r="J1" s="57"/>
      <c r="K1" s="57" t="s">
        <v>25</v>
      </c>
      <c r="L1" s="57"/>
      <c r="M1" s="57"/>
      <c r="N1" s="59" t="s">
        <v>53</v>
      </c>
      <c r="O1" s="59" t="s">
        <v>54</v>
      </c>
      <c r="P1" s="59" t="s">
        <v>55</v>
      </c>
      <c r="Q1" s="59" t="s">
        <v>56</v>
      </c>
      <c r="R1" s="59" t="s">
        <v>93</v>
      </c>
      <c r="S1" s="59" t="s">
        <v>94</v>
      </c>
      <c r="T1" s="59" t="s">
        <v>95</v>
      </c>
      <c r="U1" s="59" t="s">
        <v>96</v>
      </c>
      <c r="V1" s="59" t="s">
        <v>97</v>
      </c>
      <c r="W1" s="59" t="s">
        <v>98</v>
      </c>
      <c r="X1" s="59" t="s">
        <v>99</v>
      </c>
      <c r="Y1" s="59" t="s">
        <v>100</v>
      </c>
      <c r="Z1" s="59" t="s">
        <v>101</v>
      </c>
      <c r="AA1" s="59" t="s">
        <v>102</v>
      </c>
      <c r="AB1" s="59" t="s">
        <v>103</v>
      </c>
      <c r="AC1" s="59" t="s">
        <v>104</v>
      </c>
    </row>
    <row r="2" spans="1:29" ht="30" customHeight="1" x14ac:dyDescent="0.25">
      <c r="A2" s="57" t="s">
        <v>18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9"/>
      <c r="O2" s="59" t="s">
        <v>54</v>
      </c>
      <c r="P2" s="59" t="s">
        <v>55</v>
      </c>
      <c r="Q2" s="59" t="s">
        <v>56</v>
      </c>
      <c r="R2" s="59" t="s">
        <v>93</v>
      </c>
      <c r="S2" s="59" t="s">
        <v>94</v>
      </c>
      <c r="T2" s="59" t="s">
        <v>95</v>
      </c>
      <c r="U2" s="59" t="s">
        <v>96</v>
      </c>
      <c r="V2" s="59" t="s">
        <v>97</v>
      </c>
      <c r="W2" s="59" t="s">
        <v>98</v>
      </c>
      <c r="X2" s="59" t="s">
        <v>99</v>
      </c>
      <c r="Y2" s="59" t="s">
        <v>100</v>
      </c>
      <c r="Z2" s="59" t="s">
        <v>101</v>
      </c>
      <c r="AA2" s="59" t="s">
        <v>102</v>
      </c>
      <c r="AB2" s="59" t="s">
        <v>103</v>
      </c>
      <c r="AC2" s="59" t="s">
        <v>104</v>
      </c>
    </row>
    <row r="3" spans="1:29" s="2" customFormat="1" ht="45" x14ac:dyDescent="0.2">
      <c r="A3" s="23" t="s">
        <v>3</v>
      </c>
      <c r="B3" s="23" t="s">
        <v>1</v>
      </c>
      <c r="C3" s="24" t="s">
        <v>5</v>
      </c>
      <c r="D3" s="24" t="s">
        <v>7</v>
      </c>
      <c r="E3" s="24" t="s">
        <v>14</v>
      </c>
      <c r="F3" s="24" t="s">
        <v>10</v>
      </c>
      <c r="G3" s="24" t="s">
        <v>8</v>
      </c>
      <c r="H3" s="25" t="s">
        <v>4</v>
      </c>
      <c r="I3" s="26" t="s">
        <v>11</v>
      </c>
      <c r="J3" s="27" t="s">
        <v>6</v>
      </c>
      <c r="K3" s="28" t="s">
        <v>12</v>
      </c>
      <c r="L3" s="29" t="s">
        <v>0</v>
      </c>
      <c r="M3" s="25" t="s">
        <v>9</v>
      </c>
      <c r="N3" s="33">
        <v>41774</v>
      </c>
      <c r="O3" s="33">
        <v>41808</v>
      </c>
      <c r="P3" s="33">
        <v>41813</v>
      </c>
      <c r="Q3" s="33">
        <v>41822</v>
      </c>
      <c r="R3" s="33">
        <v>41865</v>
      </c>
      <c r="S3" s="33">
        <v>41869</v>
      </c>
      <c r="T3" s="33">
        <v>41869</v>
      </c>
      <c r="U3" s="33">
        <v>41884</v>
      </c>
      <c r="V3" s="31" t="s">
        <v>2</v>
      </c>
      <c r="W3" s="31" t="s">
        <v>2</v>
      </c>
      <c r="X3" s="31"/>
      <c r="Y3" s="31"/>
      <c r="Z3" s="31"/>
      <c r="AA3" s="31"/>
      <c r="AB3" s="31"/>
      <c r="AC3" s="31"/>
    </row>
    <row r="4" spans="1:29" x14ac:dyDescent="0.25">
      <c r="A4" s="58" t="s">
        <v>26</v>
      </c>
      <c r="B4" s="60">
        <v>1</v>
      </c>
      <c r="C4" s="44">
        <v>1</v>
      </c>
      <c r="D4" s="18" t="s">
        <v>27</v>
      </c>
      <c r="E4" s="15"/>
      <c r="F4" s="14"/>
      <c r="G4" s="14" t="s">
        <v>31</v>
      </c>
      <c r="H4" s="14"/>
      <c r="I4" s="14">
        <v>20</v>
      </c>
      <c r="J4" s="20">
        <v>7.1</v>
      </c>
      <c r="K4" s="30">
        <v>0</v>
      </c>
      <c r="L4" s="21">
        <f t="shared" ref="L4:L19" si="0">K4-(SUM(N4:AC4))</f>
        <v>0</v>
      </c>
      <c r="M4" s="32" t="str">
        <f>IF(L4&lt;0,"ATENÇÃO","OK")</f>
        <v>OK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</row>
    <row r="5" spans="1:29" x14ac:dyDescent="0.25">
      <c r="A5" s="58"/>
      <c r="B5" s="60"/>
      <c r="C5" s="44">
        <v>2</v>
      </c>
      <c r="D5" s="18" t="s">
        <v>28</v>
      </c>
      <c r="E5" s="15"/>
      <c r="F5" s="14"/>
      <c r="G5" s="14" t="s">
        <v>31</v>
      </c>
      <c r="H5" s="14"/>
      <c r="I5" s="14">
        <v>20</v>
      </c>
      <c r="J5" s="20">
        <v>8</v>
      </c>
      <c r="K5" s="30">
        <f>2040-300+65</f>
        <v>1805</v>
      </c>
      <c r="L5" s="21">
        <f t="shared" si="0"/>
        <v>100</v>
      </c>
      <c r="M5" s="32" t="str">
        <f>IF(L5&lt;0,"ATENÇÃO","OK")</f>
        <v>OK</v>
      </c>
      <c r="N5" s="22">
        <v>200</v>
      </c>
      <c r="O5" s="22">
        <v>200</v>
      </c>
      <c r="P5" s="22">
        <v>120</v>
      </c>
      <c r="Q5" s="22">
        <v>0</v>
      </c>
      <c r="R5" s="22">
        <v>150</v>
      </c>
      <c r="S5" s="22">
        <v>100</v>
      </c>
      <c r="T5" s="22">
        <v>120</v>
      </c>
      <c r="U5" s="22">
        <v>100</v>
      </c>
      <c r="V5" s="22">
        <v>150</v>
      </c>
      <c r="W5" s="22">
        <v>0</v>
      </c>
      <c r="X5" s="22">
        <v>100</v>
      </c>
      <c r="Y5" s="22">
        <v>150</v>
      </c>
      <c r="Z5" s="22">
        <v>50</v>
      </c>
      <c r="AA5" s="22">
        <v>100</v>
      </c>
      <c r="AB5" s="22">
        <v>80</v>
      </c>
      <c r="AC5" s="22">
        <v>85</v>
      </c>
    </row>
    <row r="6" spans="1:29" x14ac:dyDescent="0.25">
      <c r="A6" s="58"/>
      <c r="B6" s="60"/>
      <c r="C6" s="44">
        <v>3</v>
      </c>
      <c r="D6" s="18" t="s">
        <v>29</v>
      </c>
      <c r="E6" s="15"/>
      <c r="F6" s="14"/>
      <c r="G6" s="14" t="s">
        <v>31</v>
      </c>
      <c r="H6" s="14"/>
      <c r="I6" s="14">
        <v>20</v>
      </c>
      <c r="J6" s="20">
        <v>11.2</v>
      </c>
      <c r="K6" s="30">
        <f>480+250</f>
        <v>730</v>
      </c>
      <c r="L6" s="21">
        <f t="shared" si="0"/>
        <v>90</v>
      </c>
      <c r="M6" s="32" t="str">
        <f t="shared" ref="M6:M19" si="1">IF(L6&lt;0,"ATENÇÃO","OK")</f>
        <v>OK</v>
      </c>
      <c r="N6" s="22">
        <v>0</v>
      </c>
      <c r="O6" s="22">
        <v>0</v>
      </c>
      <c r="P6" s="22">
        <v>0</v>
      </c>
      <c r="Q6" s="22">
        <v>80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560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</row>
    <row r="7" spans="1:29" x14ac:dyDescent="0.25">
      <c r="A7" s="58"/>
      <c r="B7" s="60"/>
      <c r="C7" s="44">
        <v>4</v>
      </c>
      <c r="D7" s="18" t="s">
        <v>30</v>
      </c>
      <c r="E7" s="15"/>
      <c r="F7" s="14"/>
      <c r="G7" s="14" t="s">
        <v>31</v>
      </c>
      <c r="H7" s="14"/>
      <c r="I7" s="14">
        <v>20</v>
      </c>
      <c r="J7" s="20">
        <v>25.98</v>
      </c>
      <c r="K7" s="30">
        <f>400-300</f>
        <v>100</v>
      </c>
      <c r="L7" s="21">
        <f t="shared" si="0"/>
        <v>100</v>
      </c>
      <c r="M7" s="32" t="str">
        <f t="shared" si="1"/>
        <v>OK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</row>
    <row r="8" spans="1:29" ht="26.25" x14ac:dyDescent="0.25">
      <c r="A8" s="58"/>
      <c r="B8" s="44">
        <v>2</v>
      </c>
      <c r="C8" s="44">
        <v>5</v>
      </c>
      <c r="D8" s="18" t="s">
        <v>32</v>
      </c>
      <c r="E8" s="16"/>
      <c r="F8" s="14"/>
      <c r="G8" s="14" t="s">
        <v>31</v>
      </c>
      <c r="H8" s="14"/>
      <c r="I8" s="14">
        <v>20</v>
      </c>
      <c r="J8" s="20">
        <v>12</v>
      </c>
      <c r="K8" s="30">
        <v>0</v>
      </c>
      <c r="L8" s="21">
        <f t="shared" si="0"/>
        <v>0</v>
      </c>
      <c r="M8" s="32" t="str">
        <f t="shared" si="1"/>
        <v>OK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</row>
    <row r="9" spans="1:29" x14ac:dyDescent="0.25">
      <c r="A9" s="58"/>
      <c r="B9" s="60">
        <v>3</v>
      </c>
      <c r="C9" s="44">
        <v>6</v>
      </c>
      <c r="D9" s="18" t="s">
        <v>33</v>
      </c>
      <c r="E9" s="16"/>
      <c r="F9" s="14"/>
      <c r="G9" s="14" t="s">
        <v>31</v>
      </c>
      <c r="H9" s="14"/>
      <c r="I9" s="14">
        <v>20</v>
      </c>
      <c r="J9" s="20">
        <v>11.76</v>
      </c>
      <c r="K9" s="30">
        <v>0</v>
      </c>
      <c r="L9" s="21">
        <f t="shared" si="0"/>
        <v>0</v>
      </c>
      <c r="M9" s="32" t="str">
        <f t="shared" si="1"/>
        <v>OK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</row>
    <row r="10" spans="1:29" x14ac:dyDescent="0.25">
      <c r="A10" s="58"/>
      <c r="B10" s="60"/>
      <c r="C10" s="44">
        <v>7</v>
      </c>
      <c r="D10" s="18" t="s">
        <v>34</v>
      </c>
      <c r="E10" s="16"/>
      <c r="F10" s="14"/>
      <c r="G10" s="14" t="s">
        <v>31</v>
      </c>
      <c r="H10" s="14"/>
      <c r="I10" s="14">
        <v>20</v>
      </c>
      <c r="J10" s="20">
        <v>26.82</v>
      </c>
      <c r="K10" s="30">
        <v>0</v>
      </c>
      <c r="L10" s="21">
        <f t="shared" si="0"/>
        <v>0</v>
      </c>
      <c r="M10" s="32" t="str">
        <f t="shared" si="1"/>
        <v>OK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</row>
    <row r="11" spans="1:29" x14ac:dyDescent="0.25">
      <c r="A11" s="58"/>
      <c r="B11" s="60">
        <v>4</v>
      </c>
      <c r="C11" s="44">
        <v>8</v>
      </c>
      <c r="D11" s="18" t="s">
        <v>35</v>
      </c>
      <c r="E11" s="16"/>
      <c r="F11" s="14"/>
      <c r="G11" s="14" t="s">
        <v>38</v>
      </c>
      <c r="H11" s="14"/>
      <c r="I11" s="14">
        <v>20</v>
      </c>
      <c r="J11" s="20">
        <v>7.23</v>
      </c>
      <c r="K11" s="30">
        <v>0</v>
      </c>
      <c r="L11" s="21">
        <f t="shared" si="0"/>
        <v>0</v>
      </c>
      <c r="M11" s="32" t="str">
        <f t="shared" si="1"/>
        <v>OK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</row>
    <row r="12" spans="1:29" x14ac:dyDescent="0.25">
      <c r="A12" s="58"/>
      <c r="B12" s="60"/>
      <c r="C12" s="44">
        <v>9</v>
      </c>
      <c r="D12" s="18" t="s">
        <v>36</v>
      </c>
      <c r="E12" s="16"/>
      <c r="F12" s="14"/>
      <c r="G12" s="14" t="s">
        <v>38</v>
      </c>
      <c r="H12" s="14"/>
      <c r="I12" s="14">
        <v>20</v>
      </c>
      <c r="J12" s="20">
        <v>15.9</v>
      </c>
      <c r="K12" s="30">
        <v>0</v>
      </c>
      <c r="L12" s="21">
        <f t="shared" si="0"/>
        <v>0</v>
      </c>
      <c r="M12" s="32" t="str">
        <f t="shared" si="1"/>
        <v>OK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</row>
    <row r="13" spans="1:29" x14ac:dyDescent="0.25">
      <c r="A13" s="58"/>
      <c r="B13" s="60"/>
      <c r="C13" s="44">
        <v>10</v>
      </c>
      <c r="D13" s="18" t="s">
        <v>37</v>
      </c>
      <c r="E13" s="16"/>
      <c r="F13" s="14"/>
      <c r="G13" s="14" t="s">
        <v>38</v>
      </c>
      <c r="H13" s="14"/>
      <c r="I13" s="14">
        <v>20</v>
      </c>
      <c r="J13" s="20">
        <v>15.9</v>
      </c>
      <c r="K13" s="30">
        <v>0</v>
      </c>
      <c r="L13" s="21">
        <f t="shared" si="0"/>
        <v>0</v>
      </c>
      <c r="M13" s="32" t="str">
        <f t="shared" si="1"/>
        <v>OK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</row>
    <row r="14" spans="1:29" x14ac:dyDescent="0.25">
      <c r="A14" s="58"/>
      <c r="B14" s="60">
        <v>5</v>
      </c>
      <c r="C14" s="44">
        <v>11</v>
      </c>
      <c r="D14" s="18" t="s">
        <v>39</v>
      </c>
      <c r="E14" s="16"/>
      <c r="F14" s="14"/>
      <c r="G14" s="14" t="s">
        <v>38</v>
      </c>
      <c r="H14" s="14"/>
      <c r="I14" s="14">
        <v>20</v>
      </c>
      <c r="J14" s="20">
        <v>4.9400000000000004</v>
      </c>
      <c r="K14" s="30">
        <v>0</v>
      </c>
      <c r="L14" s="21">
        <f t="shared" si="0"/>
        <v>0</v>
      </c>
      <c r="M14" s="32" t="str">
        <f t="shared" si="1"/>
        <v>OK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</row>
    <row r="15" spans="1:29" x14ac:dyDescent="0.25">
      <c r="A15" s="58"/>
      <c r="B15" s="60"/>
      <c r="C15" s="44">
        <v>12</v>
      </c>
      <c r="D15" s="18" t="s">
        <v>40</v>
      </c>
      <c r="E15" s="16"/>
      <c r="F15" s="14"/>
      <c r="G15" s="14" t="s">
        <v>38</v>
      </c>
      <c r="H15" s="14"/>
      <c r="I15" s="14">
        <v>20</v>
      </c>
      <c r="J15" s="20">
        <v>13.1</v>
      </c>
      <c r="K15" s="30">
        <v>0</v>
      </c>
      <c r="L15" s="21">
        <f t="shared" si="0"/>
        <v>0</v>
      </c>
      <c r="M15" s="32" t="str">
        <f t="shared" si="1"/>
        <v>OK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</row>
    <row r="16" spans="1:29" x14ac:dyDescent="0.25">
      <c r="A16" s="58"/>
      <c r="B16" s="60"/>
      <c r="C16" s="44">
        <v>13</v>
      </c>
      <c r="D16" s="18" t="s">
        <v>41</v>
      </c>
      <c r="E16" s="16"/>
      <c r="F16" s="14"/>
      <c r="G16" s="14" t="s">
        <v>38</v>
      </c>
      <c r="H16" s="14"/>
      <c r="I16" s="14">
        <v>20</v>
      </c>
      <c r="J16" s="20">
        <v>13.1</v>
      </c>
      <c r="K16" s="30">
        <v>0</v>
      </c>
      <c r="L16" s="21">
        <f t="shared" si="0"/>
        <v>0</v>
      </c>
      <c r="M16" s="32" t="str">
        <f t="shared" si="1"/>
        <v>OK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</row>
    <row r="17" spans="1:29" ht="26.25" x14ac:dyDescent="0.25">
      <c r="A17" s="58"/>
      <c r="B17" s="60">
        <v>6</v>
      </c>
      <c r="C17" s="44">
        <v>14</v>
      </c>
      <c r="D17" s="18" t="s">
        <v>42</v>
      </c>
      <c r="E17" s="16"/>
      <c r="F17" s="14"/>
      <c r="G17" s="14" t="s">
        <v>38</v>
      </c>
      <c r="H17" s="14"/>
      <c r="I17" s="14">
        <v>20</v>
      </c>
      <c r="J17" s="20">
        <v>7.92</v>
      </c>
      <c r="K17" s="30">
        <v>0</v>
      </c>
      <c r="L17" s="21">
        <f t="shared" si="0"/>
        <v>0</v>
      </c>
      <c r="M17" s="32" t="str">
        <f t="shared" si="1"/>
        <v>OK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</row>
    <row r="18" spans="1:29" ht="26.25" x14ac:dyDescent="0.25">
      <c r="A18" s="58"/>
      <c r="B18" s="60"/>
      <c r="C18" s="44">
        <v>15</v>
      </c>
      <c r="D18" s="18" t="s">
        <v>43</v>
      </c>
      <c r="E18" s="16"/>
      <c r="F18" s="14"/>
      <c r="G18" s="14" t="s">
        <v>38</v>
      </c>
      <c r="H18" s="14"/>
      <c r="I18" s="14">
        <v>20</v>
      </c>
      <c r="J18" s="20">
        <v>17.100000000000001</v>
      </c>
      <c r="K18" s="30">
        <v>0</v>
      </c>
      <c r="L18" s="21">
        <f t="shared" si="0"/>
        <v>0</v>
      </c>
      <c r="M18" s="32" t="str">
        <f t="shared" si="1"/>
        <v>OK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</row>
    <row r="19" spans="1:29" ht="26.25" x14ac:dyDescent="0.25">
      <c r="A19" s="58"/>
      <c r="B19" s="60"/>
      <c r="C19" s="44">
        <v>16</v>
      </c>
      <c r="D19" s="18" t="s">
        <v>44</v>
      </c>
      <c r="E19" s="16"/>
      <c r="F19" s="14"/>
      <c r="G19" s="14" t="s">
        <v>38</v>
      </c>
      <c r="H19" s="14"/>
      <c r="I19" s="14">
        <v>20</v>
      </c>
      <c r="J19" s="20">
        <v>17.100000000000001</v>
      </c>
      <c r="K19" s="30">
        <v>0</v>
      </c>
      <c r="L19" s="21">
        <f t="shared" si="0"/>
        <v>0</v>
      </c>
      <c r="M19" s="32" t="str">
        <f t="shared" si="1"/>
        <v>OK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</row>
    <row r="33" spans="1:2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V33" s="1"/>
    </row>
    <row r="34" spans="1:2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V34" s="1"/>
    </row>
    <row r="35" spans="1:2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V35" s="1"/>
    </row>
    <row r="36" spans="1:2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V36" s="1"/>
    </row>
    <row r="37" spans="1:2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V37" s="1"/>
    </row>
    <row r="38" spans="1:2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V38" s="1"/>
    </row>
    <row r="39" spans="1:2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V39" s="1"/>
    </row>
    <row r="40" spans="1:2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V40" s="1"/>
    </row>
    <row r="41" spans="1:2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V41" s="1"/>
    </row>
    <row r="42" spans="1:2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V42" s="1"/>
    </row>
    <row r="43" spans="1:2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V43" s="1"/>
    </row>
    <row r="44" spans="1:2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V44" s="1"/>
    </row>
    <row r="45" spans="1:2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V45" s="1"/>
    </row>
    <row r="46" spans="1:2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V46" s="1"/>
    </row>
    <row r="47" spans="1:2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V47" s="1"/>
    </row>
    <row r="48" spans="1:2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V48" s="1"/>
    </row>
    <row r="49" spans="1:2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V49" s="1"/>
    </row>
    <row r="50" spans="1:2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V50" s="1"/>
    </row>
    <row r="51" spans="1:2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V51" s="1"/>
    </row>
    <row r="52" spans="1:2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V52" s="1"/>
    </row>
    <row r="53" spans="1:2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V53" s="1"/>
    </row>
    <row r="54" spans="1:2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V54" s="1"/>
    </row>
    <row r="55" spans="1:2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V55" s="1"/>
    </row>
    <row r="56" spans="1:2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V56" s="1"/>
    </row>
    <row r="57" spans="1:2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V57" s="1"/>
    </row>
    <row r="58" spans="1:2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V58" s="1"/>
    </row>
    <row r="59" spans="1:2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V59" s="1"/>
    </row>
    <row r="60" spans="1:2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V60" s="1"/>
    </row>
    <row r="61" spans="1:2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V61" s="1"/>
    </row>
    <row r="62" spans="1:2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V62" s="1"/>
    </row>
    <row r="63" spans="1:2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V63" s="1"/>
    </row>
    <row r="64" spans="1:2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V64" s="1"/>
    </row>
    <row r="65" spans="1:2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V65" s="1"/>
    </row>
    <row r="66" spans="1:2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V66" s="1"/>
    </row>
    <row r="67" spans="1:2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V67" s="1"/>
    </row>
    <row r="68" spans="1:2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V68" s="1"/>
    </row>
    <row r="69" spans="1:2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V69" s="1"/>
    </row>
    <row r="70" spans="1:2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V70" s="1"/>
    </row>
    <row r="71" spans="1:2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V71" s="1"/>
    </row>
    <row r="72" spans="1:2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V72" s="1"/>
    </row>
    <row r="73" spans="1:2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V73" s="1"/>
    </row>
    <row r="74" spans="1:2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V74" s="1"/>
    </row>
    <row r="75" spans="1:2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V75" s="1"/>
    </row>
    <row r="76" spans="1:2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V76" s="1"/>
    </row>
    <row r="77" spans="1:2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V77" s="1"/>
    </row>
    <row r="78" spans="1:2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V78" s="1"/>
    </row>
    <row r="79" spans="1:2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V79" s="1"/>
    </row>
    <row r="80" spans="1:2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V80" s="1"/>
    </row>
    <row r="81" spans="1:2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V81" s="1"/>
    </row>
    <row r="82" spans="1:2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V82" s="1"/>
    </row>
    <row r="83" spans="1:2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V83" s="1"/>
    </row>
    <row r="84" spans="1:2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V84" s="1"/>
    </row>
    <row r="85" spans="1:2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V85" s="1"/>
    </row>
    <row r="86" spans="1:2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V86" s="1"/>
    </row>
    <row r="87" spans="1:2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V87" s="1"/>
    </row>
    <row r="88" spans="1:2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V88" s="1"/>
    </row>
    <row r="89" spans="1:2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V89" s="1"/>
    </row>
    <row r="90" spans="1:2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V90" s="1"/>
    </row>
    <row r="91" spans="1:2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V91" s="1"/>
    </row>
    <row r="92" spans="1:2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V92" s="1"/>
    </row>
    <row r="93" spans="1:2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V93" s="1"/>
    </row>
    <row r="94" spans="1:2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V94" s="1"/>
    </row>
    <row r="95" spans="1:2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V95" s="1"/>
    </row>
    <row r="96" spans="1:2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V96" s="1"/>
    </row>
    <row r="97" spans="1:2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V97" s="1"/>
    </row>
    <row r="98" spans="1:2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V98" s="1"/>
    </row>
    <row r="99" spans="1:2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V99" s="1"/>
    </row>
    <row r="100" spans="1:2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V100" s="1"/>
    </row>
    <row r="101" spans="1:2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V101" s="1"/>
    </row>
    <row r="102" spans="1:2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V102" s="1"/>
    </row>
    <row r="103" spans="1:2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V103" s="1"/>
    </row>
    <row r="104" spans="1:2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V104" s="1"/>
    </row>
    <row r="105" spans="1:2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V105" s="1"/>
    </row>
    <row r="106" spans="1:2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V106" s="1"/>
    </row>
    <row r="107" spans="1:2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V107" s="1"/>
    </row>
    <row r="108" spans="1:2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V108" s="1"/>
    </row>
    <row r="109" spans="1:2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V109" s="1"/>
    </row>
    <row r="110" spans="1:2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V110" s="1"/>
    </row>
    <row r="111" spans="1:2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V111" s="1"/>
    </row>
    <row r="112" spans="1:2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V112" s="1"/>
    </row>
    <row r="113" spans="1:2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V113" s="1"/>
    </row>
    <row r="114" spans="1:2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V114" s="1"/>
    </row>
    <row r="115" spans="1:2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V115" s="1"/>
    </row>
    <row r="116" spans="1:2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V116" s="1"/>
    </row>
    <row r="117" spans="1:2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V117" s="1"/>
    </row>
    <row r="118" spans="1:2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V118" s="1"/>
    </row>
    <row r="119" spans="1:2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V119" s="1"/>
    </row>
    <row r="120" spans="1:2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V120" s="1"/>
    </row>
    <row r="121" spans="1:2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V121" s="1"/>
    </row>
    <row r="122" spans="1:2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V122" s="1"/>
    </row>
    <row r="123" spans="1:2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V123" s="1"/>
    </row>
    <row r="124" spans="1:2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V124" s="1"/>
    </row>
    <row r="125" spans="1:2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V125" s="1"/>
    </row>
    <row r="126" spans="1:2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V126" s="1"/>
    </row>
    <row r="127" spans="1:2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V127" s="1"/>
    </row>
    <row r="128" spans="1:2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V128" s="1"/>
    </row>
    <row r="129" spans="1:2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V129" s="1"/>
    </row>
    <row r="130" spans="1:2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V130" s="1"/>
    </row>
    <row r="131" spans="1:2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V131" s="1"/>
    </row>
    <row r="132" spans="1:2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V132" s="1"/>
    </row>
    <row r="133" spans="1:2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V133" s="1"/>
    </row>
    <row r="134" spans="1:2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V134" s="1"/>
    </row>
    <row r="135" spans="1:2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V135" s="1"/>
    </row>
    <row r="136" spans="1:2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V136" s="1"/>
    </row>
    <row r="137" spans="1:2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V137" s="1"/>
    </row>
    <row r="138" spans="1:2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V138" s="1"/>
    </row>
    <row r="139" spans="1:2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V139" s="1"/>
    </row>
    <row r="140" spans="1:2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V140" s="1"/>
    </row>
    <row r="141" spans="1:2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V141" s="1"/>
    </row>
    <row r="142" spans="1:2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V142" s="1"/>
    </row>
    <row r="143" spans="1:2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V143" s="1"/>
    </row>
    <row r="144" spans="1:2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V144" s="1"/>
    </row>
    <row r="145" spans="1:2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V145" s="1"/>
    </row>
    <row r="146" spans="1:2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V146" s="1"/>
    </row>
    <row r="147" spans="1:2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V147" s="1"/>
    </row>
    <row r="148" spans="1:2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V148" s="1"/>
    </row>
    <row r="149" spans="1:2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V149" s="1"/>
    </row>
    <row r="150" spans="1:2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V150" s="1"/>
    </row>
    <row r="151" spans="1:2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V151" s="1"/>
    </row>
    <row r="152" spans="1:2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V152" s="1"/>
    </row>
    <row r="153" spans="1:2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V153" s="1"/>
    </row>
    <row r="154" spans="1:2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V154" s="1"/>
    </row>
    <row r="155" spans="1:2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V155" s="1"/>
    </row>
    <row r="156" spans="1:2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V156" s="1"/>
    </row>
    <row r="157" spans="1:2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V157" s="1"/>
    </row>
    <row r="158" spans="1:2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V158" s="1"/>
    </row>
    <row r="159" spans="1:2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V159" s="1"/>
    </row>
    <row r="160" spans="1:2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V160" s="1"/>
    </row>
    <row r="161" spans="1:2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V161" s="1"/>
    </row>
    <row r="162" spans="1:2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V162" s="1"/>
    </row>
    <row r="163" spans="1:2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V163" s="1"/>
    </row>
    <row r="164" spans="1:2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V164" s="1"/>
    </row>
    <row r="165" spans="1:2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V165" s="1"/>
    </row>
  </sheetData>
  <mergeCells count="26">
    <mergeCell ref="AC1:AC2"/>
    <mergeCell ref="X1:X2"/>
    <mergeCell ref="Y1:Y2"/>
    <mergeCell ref="Z1:Z2"/>
    <mergeCell ref="AA1:AA2"/>
    <mergeCell ref="AB1:AB2"/>
    <mergeCell ref="A4:A19"/>
    <mergeCell ref="B4:B7"/>
    <mergeCell ref="B9:B10"/>
    <mergeCell ref="B11:B13"/>
    <mergeCell ref="B14:B16"/>
    <mergeCell ref="B17:B19"/>
    <mergeCell ref="T1:T2"/>
    <mergeCell ref="V1:V2"/>
    <mergeCell ref="W1:W2"/>
    <mergeCell ref="A2:M2"/>
    <mergeCell ref="Q1:Q2"/>
    <mergeCell ref="R1:R2"/>
    <mergeCell ref="S1:S2"/>
    <mergeCell ref="U1:U2"/>
    <mergeCell ref="A1:C1"/>
    <mergeCell ref="D1:J1"/>
    <mergeCell ref="K1:M1"/>
    <mergeCell ref="N1:N2"/>
    <mergeCell ref="O1:O2"/>
    <mergeCell ref="P1:P2"/>
  </mergeCells>
  <conditionalFormatting sqref="N4:AC19">
    <cfRule type="cellIs" dxfId="44" priority="10" stopIfTrue="1" operator="greaterThan">
      <formula>0</formula>
    </cfRule>
    <cfRule type="cellIs" dxfId="43" priority="11" stopIfTrue="1" operator="greaterThan">
      <formula>0</formula>
    </cfRule>
    <cfRule type="cellIs" dxfId="42" priority="12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D1" zoomScale="90" zoomScaleNormal="90" workbookViewId="0">
      <selection activeCell="L5" sqref="L5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1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13" bestFit="1" customWidth="1"/>
    <col min="9" max="9" width="7.85546875" style="13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23</v>
      </c>
      <c r="B1" s="57"/>
      <c r="C1" s="57"/>
      <c r="D1" s="57" t="s">
        <v>24</v>
      </c>
      <c r="E1" s="57"/>
      <c r="F1" s="57"/>
      <c r="G1" s="57"/>
      <c r="H1" s="57"/>
      <c r="I1" s="57"/>
      <c r="J1" s="57"/>
      <c r="K1" s="57" t="s">
        <v>25</v>
      </c>
      <c r="L1" s="57"/>
      <c r="M1" s="57"/>
      <c r="N1" s="59" t="s">
        <v>57</v>
      </c>
      <c r="O1" s="59" t="s">
        <v>13</v>
      </c>
      <c r="P1" s="59" t="s">
        <v>13</v>
      </c>
      <c r="Q1" s="59" t="s">
        <v>13</v>
      </c>
      <c r="R1" s="59" t="s">
        <v>13</v>
      </c>
      <c r="S1" s="59" t="s">
        <v>13</v>
      </c>
      <c r="T1" s="59" t="s">
        <v>13</v>
      </c>
      <c r="U1" s="59" t="s">
        <v>13</v>
      </c>
      <c r="V1" s="59" t="s">
        <v>13</v>
      </c>
      <c r="W1" s="59" t="s">
        <v>13</v>
      </c>
      <c r="X1" s="59" t="s">
        <v>13</v>
      </c>
      <c r="Y1" s="59" t="s">
        <v>13</v>
      </c>
    </row>
    <row r="2" spans="1:25" ht="30" customHeight="1" x14ac:dyDescent="0.25">
      <c r="A2" s="57" t="s">
        <v>19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</row>
    <row r="3" spans="1:25" s="2" customFormat="1" ht="45" x14ac:dyDescent="0.2">
      <c r="A3" s="23" t="s">
        <v>3</v>
      </c>
      <c r="B3" s="23" t="s">
        <v>1</v>
      </c>
      <c r="C3" s="24" t="s">
        <v>5</v>
      </c>
      <c r="D3" s="24" t="s">
        <v>7</v>
      </c>
      <c r="E3" s="24" t="s">
        <v>14</v>
      </c>
      <c r="F3" s="24" t="s">
        <v>10</v>
      </c>
      <c r="G3" s="24" t="s">
        <v>8</v>
      </c>
      <c r="H3" s="25" t="s">
        <v>4</v>
      </c>
      <c r="I3" s="26" t="s">
        <v>11</v>
      </c>
      <c r="J3" s="27" t="s">
        <v>6</v>
      </c>
      <c r="K3" s="28" t="s">
        <v>12</v>
      </c>
      <c r="L3" s="29" t="s">
        <v>0</v>
      </c>
      <c r="M3" s="25" t="s">
        <v>9</v>
      </c>
      <c r="N3" s="33">
        <v>41792</v>
      </c>
      <c r="O3" s="31" t="s">
        <v>2</v>
      </c>
      <c r="P3" s="31" t="s">
        <v>2</v>
      </c>
      <c r="Q3" s="31" t="s">
        <v>2</v>
      </c>
      <c r="R3" s="31" t="s">
        <v>2</v>
      </c>
      <c r="S3" s="31" t="s">
        <v>2</v>
      </c>
      <c r="T3" s="31" t="s">
        <v>2</v>
      </c>
      <c r="U3" s="31" t="s">
        <v>2</v>
      </c>
      <c r="V3" s="31" t="s">
        <v>2</v>
      </c>
      <c r="W3" s="31" t="s">
        <v>2</v>
      </c>
      <c r="X3" s="31" t="s">
        <v>2</v>
      </c>
      <c r="Y3" s="31" t="s">
        <v>2</v>
      </c>
    </row>
    <row r="4" spans="1:25" ht="39.75" customHeight="1" x14ac:dyDescent="0.25">
      <c r="A4" s="58" t="s">
        <v>26</v>
      </c>
      <c r="B4" s="60">
        <v>1</v>
      </c>
      <c r="C4" s="17">
        <v>1</v>
      </c>
      <c r="D4" s="18" t="s">
        <v>27</v>
      </c>
      <c r="E4" s="15"/>
      <c r="F4" s="14"/>
      <c r="G4" s="14" t="s">
        <v>31</v>
      </c>
      <c r="H4" s="14"/>
      <c r="I4" s="14">
        <v>20</v>
      </c>
      <c r="J4" s="20">
        <v>7.1</v>
      </c>
      <c r="K4" s="30">
        <v>320</v>
      </c>
      <c r="L4" s="21">
        <f>K4-(SUM(N4:Y4))</f>
        <v>0</v>
      </c>
      <c r="M4" s="32" t="str">
        <f>IF(L4&lt;0,"ATENÇÃO","OK")</f>
        <v>OK</v>
      </c>
      <c r="N4" s="22">
        <v>320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</row>
    <row r="5" spans="1:25" x14ac:dyDescent="0.25">
      <c r="A5" s="58"/>
      <c r="B5" s="60"/>
      <c r="C5" s="17">
        <v>2</v>
      </c>
      <c r="D5" s="18" t="s">
        <v>28</v>
      </c>
      <c r="E5" s="15"/>
      <c r="F5" s="14"/>
      <c r="G5" s="14" t="s">
        <v>31</v>
      </c>
      <c r="H5" s="14"/>
      <c r="I5" s="14">
        <v>20</v>
      </c>
      <c r="J5" s="20">
        <v>8</v>
      </c>
      <c r="K5" s="30">
        <v>960</v>
      </c>
      <c r="L5" s="21">
        <f t="shared" ref="L5:L19" si="0">K5-(SUM(N5:Y5))</f>
        <v>0</v>
      </c>
      <c r="M5" s="32" t="str">
        <f t="shared" ref="M5:M19" si="1">IF(L5&lt;0,"ATENÇÃO","OK")</f>
        <v>OK</v>
      </c>
      <c r="N5" s="22">
        <v>960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</row>
    <row r="6" spans="1:25" x14ac:dyDescent="0.25">
      <c r="A6" s="58"/>
      <c r="B6" s="60"/>
      <c r="C6" s="17">
        <v>3</v>
      </c>
      <c r="D6" s="18" t="s">
        <v>29</v>
      </c>
      <c r="E6" s="15"/>
      <c r="F6" s="14"/>
      <c r="G6" s="14" t="s">
        <v>31</v>
      </c>
      <c r="H6" s="14"/>
      <c r="I6" s="14">
        <v>20</v>
      </c>
      <c r="J6" s="20">
        <v>11.2</v>
      </c>
      <c r="K6" s="30">
        <v>340</v>
      </c>
      <c r="L6" s="21">
        <f t="shared" si="0"/>
        <v>0</v>
      </c>
      <c r="M6" s="32" t="str">
        <f t="shared" si="1"/>
        <v>OK</v>
      </c>
      <c r="N6" s="22">
        <v>340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x14ac:dyDescent="0.25">
      <c r="A7" s="58"/>
      <c r="B7" s="60"/>
      <c r="C7" s="17">
        <v>4</v>
      </c>
      <c r="D7" s="18" t="s">
        <v>30</v>
      </c>
      <c r="E7" s="15"/>
      <c r="F7" s="14"/>
      <c r="G7" s="14" t="s">
        <v>31</v>
      </c>
      <c r="H7" s="14"/>
      <c r="I7" s="14">
        <v>20</v>
      </c>
      <c r="J7" s="20">
        <v>25.98</v>
      </c>
      <c r="K7" s="30">
        <v>0</v>
      </c>
      <c r="L7" s="21">
        <f t="shared" si="0"/>
        <v>0</v>
      </c>
      <c r="M7" s="32" t="str">
        <f t="shared" si="1"/>
        <v>OK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</row>
    <row r="8" spans="1:25" ht="26.25" x14ac:dyDescent="0.25">
      <c r="A8" s="58"/>
      <c r="B8" s="17">
        <v>2</v>
      </c>
      <c r="C8" s="17">
        <v>5</v>
      </c>
      <c r="D8" s="18" t="s">
        <v>32</v>
      </c>
      <c r="E8" s="16"/>
      <c r="F8" s="14"/>
      <c r="G8" s="14" t="s">
        <v>31</v>
      </c>
      <c r="H8" s="14"/>
      <c r="I8" s="14">
        <v>20</v>
      </c>
      <c r="J8" s="20">
        <v>12</v>
      </c>
      <c r="K8" s="30">
        <v>0</v>
      </c>
      <c r="L8" s="21">
        <f t="shared" si="0"/>
        <v>0</v>
      </c>
      <c r="M8" s="32" t="str">
        <f t="shared" si="1"/>
        <v>OK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</row>
    <row r="9" spans="1:25" x14ac:dyDescent="0.25">
      <c r="A9" s="58"/>
      <c r="B9" s="60">
        <v>3</v>
      </c>
      <c r="C9" s="17">
        <v>6</v>
      </c>
      <c r="D9" s="18" t="s">
        <v>33</v>
      </c>
      <c r="E9" s="16"/>
      <c r="F9" s="14"/>
      <c r="G9" s="14" t="s">
        <v>31</v>
      </c>
      <c r="H9" s="14"/>
      <c r="I9" s="14">
        <v>20</v>
      </c>
      <c r="J9" s="20">
        <v>11.76</v>
      </c>
      <c r="K9" s="30">
        <v>0</v>
      </c>
      <c r="L9" s="21">
        <f t="shared" si="0"/>
        <v>0</v>
      </c>
      <c r="M9" s="32" t="str">
        <f t="shared" si="1"/>
        <v>OK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</row>
    <row r="10" spans="1:25" x14ac:dyDescent="0.25">
      <c r="A10" s="58"/>
      <c r="B10" s="60"/>
      <c r="C10" s="17">
        <v>7</v>
      </c>
      <c r="D10" s="18" t="s">
        <v>34</v>
      </c>
      <c r="E10" s="16"/>
      <c r="F10" s="14"/>
      <c r="G10" s="14" t="s">
        <v>31</v>
      </c>
      <c r="H10" s="14"/>
      <c r="I10" s="14">
        <v>20</v>
      </c>
      <c r="J10" s="20">
        <v>26.82</v>
      </c>
      <c r="K10" s="30">
        <v>0</v>
      </c>
      <c r="L10" s="21">
        <f t="shared" si="0"/>
        <v>0</v>
      </c>
      <c r="M10" s="32" t="str">
        <f t="shared" si="1"/>
        <v>OK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</row>
    <row r="11" spans="1:25" x14ac:dyDescent="0.25">
      <c r="A11" s="58"/>
      <c r="B11" s="60">
        <v>4</v>
      </c>
      <c r="C11" s="17">
        <v>8</v>
      </c>
      <c r="D11" s="18" t="s">
        <v>35</v>
      </c>
      <c r="E11" s="16"/>
      <c r="F11" s="14"/>
      <c r="G11" s="14" t="s">
        <v>38</v>
      </c>
      <c r="H11" s="14"/>
      <c r="I11" s="14">
        <v>20</v>
      </c>
      <c r="J11" s="20">
        <v>7.23</v>
      </c>
      <c r="K11" s="30">
        <v>0</v>
      </c>
      <c r="L11" s="21">
        <f t="shared" si="0"/>
        <v>0</v>
      </c>
      <c r="M11" s="32" t="str">
        <f t="shared" si="1"/>
        <v>OK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</row>
    <row r="12" spans="1:25" x14ac:dyDescent="0.25">
      <c r="A12" s="58"/>
      <c r="B12" s="60"/>
      <c r="C12" s="17">
        <v>9</v>
      </c>
      <c r="D12" s="18" t="s">
        <v>36</v>
      </c>
      <c r="E12" s="16"/>
      <c r="F12" s="14"/>
      <c r="G12" s="14" t="s">
        <v>38</v>
      </c>
      <c r="H12" s="14"/>
      <c r="I12" s="14">
        <v>20</v>
      </c>
      <c r="J12" s="20">
        <v>15.9</v>
      </c>
      <c r="K12" s="30">
        <v>0</v>
      </c>
      <c r="L12" s="21">
        <f t="shared" si="0"/>
        <v>0</v>
      </c>
      <c r="M12" s="32" t="str">
        <f t="shared" si="1"/>
        <v>OK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</row>
    <row r="13" spans="1:25" x14ac:dyDescent="0.25">
      <c r="A13" s="58"/>
      <c r="B13" s="60"/>
      <c r="C13" s="17">
        <v>10</v>
      </c>
      <c r="D13" s="18" t="s">
        <v>37</v>
      </c>
      <c r="E13" s="16"/>
      <c r="F13" s="14"/>
      <c r="G13" s="14" t="s">
        <v>38</v>
      </c>
      <c r="H13" s="14"/>
      <c r="I13" s="14">
        <v>20</v>
      </c>
      <c r="J13" s="20">
        <v>15.9</v>
      </c>
      <c r="K13" s="30">
        <v>0</v>
      </c>
      <c r="L13" s="21">
        <f t="shared" si="0"/>
        <v>0</v>
      </c>
      <c r="M13" s="32" t="str">
        <f t="shared" si="1"/>
        <v>OK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</row>
    <row r="14" spans="1:25" x14ac:dyDescent="0.25">
      <c r="A14" s="58"/>
      <c r="B14" s="60">
        <v>5</v>
      </c>
      <c r="C14" s="17">
        <v>11</v>
      </c>
      <c r="D14" s="18" t="s">
        <v>39</v>
      </c>
      <c r="E14" s="16"/>
      <c r="F14" s="14"/>
      <c r="G14" s="14" t="s">
        <v>38</v>
      </c>
      <c r="H14" s="14"/>
      <c r="I14" s="14">
        <v>20</v>
      </c>
      <c r="J14" s="20">
        <v>4.9400000000000004</v>
      </c>
      <c r="K14" s="30">
        <v>0</v>
      </c>
      <c r="L14" s="21">
        <f t="shared" si="0"/>
        <v>0</v>
      </c>
      <c r="M14" s="32" t="str">
        <f t="shared" si="1"/>
        <v>OK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</row>
    <row r="15" spans="1:25" x14ac:dyDescent="0.25">
      <c r="A15" s="58"/>
      <c r="B15" s="60"/>
      <c r="C15" s="17">
        <v>12</v>
      </c>
      <c r="D15" s="18" t="s">
        <v>40</v>
      </c>
      <c r="E15" s="16"/>
      <c r="F15" s="14"/>
      <c r="G15" s="14" t="s">
        <v>38</v>
      </c>
      <c r="H15" s="14"/>
      <c r="I15" s="14">
        <v>20</v>
      </c>
      <c r="J15" s="20">
        <v>13.1</v>
      </c>
      <c r="K15" s="30">
        <v>0</v>
      </c>
      <c r="L15" s="21">
        <f t="shared" si="0"/>
        <v>0</v>
      </c>
      <c r="M15" s="32" t="str">
        <f t="shared" si="1"/>
        <v>OK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</row>
    <row r="16" spans="1:25" x14ac:dyDescent="0.25">
      <c r="A16" s="58"/>
      <c r="B16" s="60"/>
      <c r="C16" s="17">
        <v>13</v>
      </c>
      <c r="D16" s="18" t="s">
        <v>41</v>
      </c>
      <c r="E16" s="16"/>
      <c r="F16" s="14"/>
      <c r="G16" s="14" t="s">
        <v>38</v>
      </c>
      <c r="H16" s="14"/>
      <c r="I16" s="14">
        <v>20</v>
      </c>
      <c r="J16" s="20">
        <v>13.1</v>
      </c>
      <c r="K16" s="30">
        <v>0</v>
      </c>
      <c r="L16" s="21">
        <f t="shared" si="0"/>
        <v>0</v>
      </c>
      <c r="M16" s="32" t="str">
        <f t="shared" si="1"/>
        <v>OK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</row>
    <row r="17" spans="1:25" ht="26.25" x14ac:dyDescent="0.25">
      <c r="A17" s="58"/>
      <c r="B17" s="60">
        <v>6</v>
      </c>
      <c r="C17" s="17">
        <v>14</v>
      </c>
      <c r="D17" s="18" t="s">
        <v>42</v>
      </c>
      <c r="E17" s="16"/>
      <c r="F17" s="14"/>
      <c r="G17" s="14" t="s">
        <v>38</v>
      </c>
      <c r="H17" s="14"/>
      <c r="I17" s="14">
        <v>20</v>
      </c>
      <c r="J17" s="20">
        <v>7.92</v>
      </c>
      <c r="K17" s="30">
        <v>0</v>
      </c>
      <c r="L17" s="21">
        <f t="shared" si="0"/>
        <v>0</v>
      </c>
      <c r="M17" s="32" t="str">
        <f t="shared" si="1"/>
        <v>OK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</row>
    <row r="18" spans="1:25" ht="26.25" x14ac:dyDescent="0.25">
      <c r="A18" s="58"/>
      <c r="B18" s="60"/>
      <c r="C18" s="17">
        <v>15</v>
      </c>
      <c r="D18" s="18" t="s">
        <v>43</v>
      </c>
      <c r="E18" s="16"/>
      <c r="F18" s="14"/>
      <c r="G18" s="14" t="s">
        <v>38</v>
      </c>
      <c r="H18" s="14"/>
      <c r="I18" s="14">
        <v>20</v>
      </c>
      <c r="J18" s="20">
        <v>17.100000000000001</v>
      </c>
      <c r="K18" s="30">
        <v>0</v>
      </c>
      <c r="L18" s="21">
        <f t="shared" si="0"/>
        <v>0</v>
      </c>
      <c r="M18" s="32" t="str">
        <f t="shared" si="1"/>
        <v>OK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</row>
    <row r="19" spans="1:25" ht="26.25" x14ac:dyDescent="0.25">
      <c r="A19" s="58"/>
      <c r="B19" s="60"/>
      <c r="C19" s="17">
        <v>16</v>
      </c>
      <c r="D19" s="18" t="s">
        <v>44</v>
      </c>
      <c r="E19" s="16"/>
      <c r="F19" s="14"/>
      <c r="G19" s="14" t="s">
        <v>38</v>
      </c>
      <c r="H19" s="14"/>
      <c r="I19" s="14">
        <v>20</v>
      </c>
      <c r="J19" s="20">
        <v>17.100000000000001</v>
      </c>
      <c r="K19" s="30">
        <v>0</v>
      </c>
      <c r="L19" s="21">
        <f t="shared" si="0"/>
        <v>0</v>
      </c>
      <c r="M19" s="32" t="str">
        <f t="shared" si="1"/>
        <v>OK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W40" s="1"/>
    </row>
    <row r="41" spans="1:2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W41" s="1"/>
    </row>
    <row r="42" spans="1:2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W42" s="1"/>
    </row>
    <row r="43" spans="1:2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W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W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W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W80" s="1"/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2">
    <mergeCell ref="A4:A19"/>
    <mergeCell ref="B4:B7"/>
    <mergeCell ref="B9:B10"/>
    <mergeCell ref="B11:B13"/>
    <mergeCell ref="B14:B16"/>
    <mergeCell ref="B17:B19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O4:Y4 O8:Y19">
    <cfRule type="cellIs" dxfId="41" priority="10" stopIfTrue="1" operator="greaterThan">
      <formula>0</formula>
    </cfRule>
    <cfRule type="cellIs" dxfId="40" priority="11" stopIfTrue="1" operator="greaterThan">
      <formula>0</formula>
    </cfRule>
    <cfRule type="cellIs" dxfId="39" priority="12" stopIfTrue="1" operator="greaterThan">
      <formula>0</formula>
    </cfRule>
  </conditionalFormatting>
  <conditionalFormatting sqref="O5:Y7">
    <cfRule type="cellIs" dxfId="38" priority="7" stopIfTrue="1" operator="greaterThan">
      <formula>0</formula>
    </cfRule>
    <cfRule type="cellIs" dxfId="37" priority="8" stopIfTrue="1" operator="greaterThan">
      <formula>0</formula>
    </cfRule>
    <cfRule type="cellIs" dxfId="36" priority="9" stopIfTrue="1" operator="greaterThan">
      <formula>0</formula>
    </cfRule>
  </conditionalFormatting>
  <conditionalFormatting sqref="N4 N8:N19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N5:N7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activeCell="G22" sqref="G22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19" customWidth="1"/>
    <col min="5" max="5" width="10.5703125" style="10" bestFit="1" customWidth="1"/>
    <col min="6" max="6" width="7.7109375" style="10" bestFit="1" customWidth="1"/>
    <col min="7" max="7" width="12.28515625" style="9" customWidth="1"/>
    <col min="8" max="8" width="7.7109375" style="13" bestFit="1" customWidth="1"/>
    <col min="9" max="9" width="7.85546875" style="13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7" width="13" style="8" customWidth="1"/>
    <col min="18" max="18" width="13" style="5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23</v>
      </c>
      <c r="B1" s="57"/>
      <c r="C1" s="57"/>
      <c r="D1" s="57" t="s">
        <v>24</v>
      </c>
      <c r="E1" s="57"/>
      <c r="F1" s="57"/>
      <c r="G1" s="57"/>
      <c r="H1" s="57"/>
      <c r="I1" s="57"/>
      <c r="J1" s="57"/>
      <c r="K1" s="57" t="s">
        <v>25</v>
      </c>
      <c r="L1" s="57"/>
      <c r="M1" s="57"/>
      <c r="N1" s="59" t="s">
        <v>48</v>
      </c>
      <c r="O1" s="59" t="s">
        <v>79</v>
      </c>
      <c r="P1" s="59" t="s">
        <v>80</v>
      </c>
      <c r="Q1" s="59" t="s">
        <v>81</v>
      </c>
      <c r="R1" s="59" t="s">
        <v>82</v>
      </c>
      <c r="S1" s="59" t="s">
        <v>13</v>
      </c>
      <c r="T1" s="59" t="s">
        <v>13</v>
      </c>
      <c r="U1" s="59" t="s">
        <v>13</v>
      </c>
      <c r="V1" s="59" t="s">
        <v>13</v>
      </c>
      <c r="W1" s="59" t="s">
        <v>13</v>
      </c>
      <c r="X1" s="59" t="s">
        <v>13</v>
      </c>
      <c r="Y1" s="59" t="s">
        <v>13</v>
      </c>
    </row>
    <row r="2" spans="1:25" ht="30" customHeight="1" x14ac:dyDescent="0.25">
      <c r="A2" s="57" t="s">
        <v>20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</row>
    <row r="3" spans="1:25" s="2" customFormat="1" ht="45" x14ac:dyDescent="0.2">
      <c r="A3" s="23" t="s">
        <v>3</v>
      </c>
      <c r="B3" s="23" t="s">
        <v>1</v>
      </c>
      <c r="C3" s="24" t="s">
        <v>5</v>
      </c>
      <c r="D3" s="24" t="s">
        <v>7</v>
      </c>
      <c r="E3" s="24" t="s">
        <v>14</v>
      </c>
      <c r="F3" s="24" t="s">
        <v>10</v>
      </c>
      <c r="G3" s="24" t="s">
        <v>8</v>
      </c>
      <c r="H3" s="25" t="s">
        <v>4</v>
      </c>
      <c r="I3" s="26" t="s">
        <v>11</v>
      </c>
      <c r="J3" s="27" t="s">
        <v>6</v>
      </c>
      <c r="K3" s="28" t="s">
        <v>12</v>
      </c>
      <c r="L3" s="29" t="s">
        <v>0</v>
      </c>
      <c r="M3" s="25" t="s">
        <v>9</v>
      </c>
      <c r="N3" s="33">
        <v>41822</v>
      </c>
      <c r="O3" s="33">
        <v>41851</v>
      </c>
      <c r="P3" s="33">
        <v>41871</v>
      </c>
      <c r="Q3" s="33">
        <v>41897</v>
      </c>
      <c r="R3" s="33">
        <v>41912</v>
      </c>
      <c r="S3" s="31" t="s">
        <v>2</v>
      </c>
      <c r="T3" s="31" t="s">
        <v>2</v>
      </c>
      <c r="U3" s="31" t="s">
        <v>2</v>
      </c>
      <c r="V3" s="31" t="s">
        <v>2</v>
      </c>
      <c r="W3" s="31" t="s">
        <v>2</v>
      </c>
      <c r="X3" s="31" t="s">
        <v>2</v>
      </c>
      <c r="Y3" s="31" t="s">
        <v>2</v>
      </c>
    </row>
    <row r="4" spans="1:25" ht="39.75" customHeight="1" x14ac:dyDescent="0.25">
      <c r="A4" s="58" t="s">
        <v>26</v>
      </c>
      <c r="B4" s="60">
        <v>1</v>
      </c>
      <c r="C4" s="17">
        <v>1</v>
      </c>
      <c r="D4" s="18" t="s">
        <v>27</v>
      </c>
      <c r="E4" s="15"/>
      <c r="F4" s="14"/>
      <c r="G4" s="14" t="s">
        <v>31</v>
      </c>
      <c r="H4" s="14"/>
      <c r="I4" s="14">
        <v>20</v>
      </c>
      <c r="J4" s="20">
        <v>7.1</v>
      </c>
      <c r="K4" s="30">
        <v>0</v>
      </c>
      <c r="L4" s="21">
        <f>K4-(SUM(N4:Y4))</f>
        <v>0</v>
      </c>
      <c r="M4" s="32" t="str">
        <f>IF(L4&lt;0,"ATENÇÃO","OK")</f>
        <v>OK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</row>
    <row r="5" spans="1:25" x14ac:dyDescent="0.25">
      <c r="A5" s="58"/>
      <c r="B5" s="60"/>
      <c r="C5" s="17">
        <v>2</v>
      </c>
      <c r="D5" s="18" t="s">
        <v>28</v>
      </c>
      <c r="E5" s="15"/>
      <c r="F5" s="14"/>
      <c r="G5" s="14" t="s">
        <v>31</v>
      </c>
      <c r="H5" s="14"/>
      <c r="I5" s="14">
        <v>20</v>
      </c>
      <c r="J5" s="20">
        <v>8</v>
      </c>
      <c r="K5" s="30">
        <v>2000</v>
      </c>
      <c r="L5" s="21">
        <f t="shared" ref="L5:L19" si="0">K5-(SUM(N5:Y5))</f>
        <v>1043</v>
      </c>
      <c r="M5" s="32" t="str">
        <f t="shared" ref="M5:M19" si="1">IF(L5&lt;0,"ATENÇÃO","OK")</f>
        <v>OK</v>
      </c>
      <c r="N5" s="22">
        <v>50</v>
      </c>
      <c r="O5" s="22">
        <v>300</v>
      </c>
      <c r="P5" s="22">
        <v>80</v>
      </c>
      <c r="Q5" s="22">
        <v>390</v>
      </c>
      <c r="R5" s="22">
        <v>137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</row>
    <row r="6" spans="1:25" x14ac:dyDescent="0.25">
      <c r="A6" s="58"/>
      <c r="B6" s="60"/>
      <c r="C6" s="17">
        <v>3</v>
      </c>
      <c r="D6" s="18" t="s">
        <v>29</v>
      </c>
      <c r="E6" s="15"/>
      <c r="F6" s="14"/>
      <c r="G6" s="14" t="s">
        <v>31</v>
      </c>
      <c r="H6" s="14"/>
      <c r="I6" s="14">
        <v>20</v>
      </c>
      <c r="J6" s="20">
        <v>11.2</v>
      </c>
      <c r="K6" s="30">
        <v>0</v>
      </c>
      <c r="L6" s="21">
        <f t="shared" si="0"/>
        <v>0</v>
      </c>
      <c r="M6" s="32" t="str">
        <f t="shared" si="1"/>
        <v>OK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x14ac:dyDescent="0.25">
      <c r="A7" s="58"/>
      <c r="B7" s="60"/>
      <c r="C7" s="17">
        <v>4</v>
      </c>
      <c r="D7" s="18" t="s">
        <v>30</v>
      </c>
      <c r="E7" s="15"/>
      <c r="F7" s="14"/>
      <c r="G7" s="14" t="s">
        <v>31</v>
      </c>
      <c r="H7" s="14"/>
      <c r="I7" s="14">
        <v>20</v>
      </c>
      <c r="J7" s="20">
        <v>25.98</v>
      </c>
      <c r="K7" s="30">
        <v>0</v>
      </c>
      <c r="L7" s="21">
        <f t="shared" si="0"/>
        <v>0</v>
      </c>
      <c r="M7" s="32" t="str">
        <f t="shared" si="1"/>
        <v>OK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</row>
    <row r="8" spans="1:25" ht="26.25" x14ac:dyDescent="0.25">
      <c r="A8" s="58"/>
      <c r="B8" s="17">
        <v>2</v>
      </c>
      <c r="C8" s="17">
        <v>5</v>
      </c>
      <c r="D8" s="18" t="s">
        <v>32</v>
      </c>
      <c r="E8" s="16"/>
      <c r="F8" s="14"/>
      <c r="G8" s="14" t="s">
        <v>31</v>
      </c>
      <c r="H8" s="14"/>
      <c r="I8" s="14">
        <v>20</v>
      </c>
      <c r="J8" s="20">
        <v>12</v>
      </c>
      <c r="K8" s="30">
        <v>0</v>
      </c>
      <c r="L8" s="21">
        <f t="shared" si="0"/>
        <v>0</v>
      </c>
      <c r="M8" s="32" t="str">
        <f t="shared" si="1"/>
        <v>OK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</row>
    <row r="9" spans="1:25" x14ac:dyDescent="0.25">
      <c r="A9" s="58"/>
      <c r="B9" s="60">
        <v>3</v>
      </c>
      <c r="C9" s="17">
        <v>6</v>
      </c>
      <c r="D9" s="18" t="s">
        <v>33</v>
      </c>
      <c r="E9" s="16"/>
      <c r="F9" s="14"/>
      <c r="G9" s="14" t="s">
        <v>31</v>
      </c>
      <c r="H9" s="14"/>
      <c r="I9" s="14">
        <v>20</v>
      </c>
      <c r="J9" s="20">
        <v>11.76</v>
      </c>
      <c r="K9" s="30">
        <v>0</v>
      </c>
      <c r="L9" s="21">
        <f t="shared" si="0"/>
        <v>0</v>
      </c>
      <c r="M9" s="32" t="str">
        <f t="shared" si="1"/>
        <v>OK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</row>
    <row r="10" spans="1:25" x14ac:dyDescent="0.25">
      <c r="A10" s="58"/>
      <c r="B10" s="60"/>
      <c r="C10" s="17">
        <v>7</v>
      </c>
      <c r="D10" s="18" t="s">
        <v>34</v>
      </c>
      <c r="E10" s="16"/>
      <c r="F10" s="14"/>
      <c r="G10" s="14" t="s">
        <v>31</v>
      </c>
      <c r="H10" s="14"/>
      <c r="I10" s="14">
        <v>20</v>
      </c>
      <c r="J10" s="20">
        <v>26.82</v>
      </c>
      <c r="K10" s="30">
        <v>0</v>
      </c>
      <c r="L10" s="21">
        <f t="shared" si="0"/>
        <v>0</v>
      </c>
      <c r="M10" s="32" t="str">
        <f t="shared" si="1"/>
        <v>OK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</row>
    <row r="11" spans="1:25" x14ac:dyDescent="0.25">
      <c r="A11" s="58"/>
      <c r="B11" s="60">
        <v>4</v>
      </c>
      <c r="C11" s="17">
        <v>8</v>
      </c>
      <c r="D11" s="18" t="s">
        <v>35</v>
      </c>
      <c r="E11" s="16"/>
      <c r="F11" s="14"/>
      <c r="G11" s="14" t="s">
        <v>38</v>
      </c>
      <c r="H11" s="14"/>
      <c r="I11" s="14">
        <v>20</v>
      </c>
      <c r="J11" s="20">
        <v>7.23</v>
      </c>
      <c r="K11" s="30">
        <v>0</v>
      </c>
      <c r="L11" s="21">
        <f t="shared" si="0"/>
        <v>0</v>
      </c>
      <c r="M11" s="32" t="str">
        <f t="shared" si="1"/>
        <v>OK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</row>
    <row r="12" spans="1:25" x14ac:dyDescent="0.25">
      <c r="A12" s="58"/>
      <c r="B12" s="60"/>
      <c r="C12" s="17">
        <v>9</v>
      </c>
      <c r="D12" s="18" t="s">
        <v>36</v>
      </c>
      <c r="E12" s="16"/>
      <c r="F12" s="14"/>
      <c r="G12" s="14" t="s">
        <v>38</v>
      </c>
      <c r="H12" s="14"/>
      <c r="I12" s="14">
        <v>20</v>
      </c>
      <c r="J12" s="20">
        <v>15.9</v>
      </c>
      <c r="K12" s="30">
        <v>0</v>
      </c>
      <c r="L12" s="21">
        <f t="shared" si="0"/>
        <v>0</v>
      </c>
      <c r="M12" s="32" t="str">
        <f t="shared" si="1"/>
        <v>OK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</row>
    <row r="13" spans="1:25" x14ac:dyDescent="0.25">
      <c r="A13" s="58"/>
      <c r="B13" s="60"/>
      <c r="C13" s="17">
        <v>10</v>
      </c>
      <c r="D13" s="18" t="s">
        <v>37</v>
      </c>
      <c r="E13" s="16"/>
      <c r="F13" s="14"/>
      <c r="G13" s="14" t="s">
        <v>38</v>
      </c>
      <c r="H13" s="14"/>
      <c r="I13" s="14">
        <v>20</v>
      </c>
      <c r="J13" s="20">
        <v>15.9</v>
      </c>
      <c r="K13" s="30">
        <v>0</v>
      </c>
      <c r="L13" s="21">
        <f t="shared" si="0"/>
        <v>0</v>
      </c>
      <c r="M13" s="32" t="str">
        <f t="shared" si="1"/>
        <v>OK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</row>
    <row r="14" spans="1:25" x14ac:dyDescent="0.25">
      <c r="A14" s="58"/>
      <c r="B14" s="60">
        <v>5</v>
      </c>
      <c r="C14" s="17">
        <v>11</v>
      </c>
      <c r="D14" s="18" t="s">
        <v>39</v>
      </c>
      <c r="E14" s="16"/>
      <c r="F14" s="14"/>
      <c r="G14" s="14" t="s">
        <v>38</v>
      </c>
      <c r="H14" s="14"/>
      <c r="I14" s="14">
        <v>20</v>
      </c>
      <c r="J14" s="20">
        <v>4.9400000000000004</v>
      </c>
      <c r="K14" s="30">
        <v>0</v>
      </c>
      <c r="L14" s="21">
        <f t="shared" si="0"/>
        <v>0</v>
      </c>
      <c r="M14" s="32" t="str">
        <f t="shared" si="1"/>
        <v>OK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</row>
    <row r="15" spans="1:25" x14ac:dyDescent="0.25">
      <c r="A15" s="58"/>
      <c r="B15" s="60"/>
      <c r="C15" s="17">
        <v>12</v>
      </c>
      <c r="D15" s="18" t="s">
        <v>40</v>
      </c>
      <c r="E15" s="16"/>
      <c r="F15" s="14"/>
      <c r="G15" s="14" t="s">
        <v>38</v>
      </c>
      <c r="H15" s="14"/>
      <c r="I15" s="14">
        <v>20</v>
      </c>
      <c r="J15" s="20">
        <v>13.1</v>
      </c>
      <c r="K15" s="30">
        <v>0</v>
      </c>
      <c r="L15" s="21">
        <f t="shared" si="0"/>
        <v>0</v>
      </c>
      <c r="M15" s="32" t="str">
        <f t="shared" si="1"/>
        <v>OK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</row>
    <row r="16" spans="1:25" x14ac:dyDescent="0.25">
      <c r="A16" s="58"/>
      <c r="B16" s="60"/>
      <c r="C16" s="17">
        <v>13</v>
      </c>
      <c r="D16" s="18" t="s">
        <v>41</v>
      </c>
      <c r="E16" s="16"/>
      <c r="F16" s="14"/>
      <c r="G16" s="14" t="s">
        <v>38</v>
      </c>
      <c r="H16" s="14"/>
      <c r="I16" s="14">
        <v>20</v>
      </c>
      <c r="J16" s="20">
        <v>13.1</v>
      </c>
      <c r="K16" s="30">
        <v>0</v>
      </c>
      <c r="L16" s="21">
        <f t="shared" si="0"/>
        <v>0</v>
      </c>
      <c r="M16" s="32" t="str">
        <f t="shared" si="1"/>
        <v>OK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</row>
    <row r="17" spans="1:25" ht="26.25" x14ac:dyDescent="0.25">
      <c r="A17" s="58"/>
      <c r="B17" s="60">
        <v>6</v>
      </c>
      <c r="C17" s="17">
        <v>14</v>
      </c>
      <c r="D17" s="18" t="s">
        <v>42</v>
      </c>
      <c r="E17" s="16"/>
      <c r="F17" s="14"/>
      <c r="G17" s="14" t="s">
        <v>38</v>
      </c>
      <c r="H17" s="14"/>
      <c r="I17" s="14">
        <v>20</v>
      </c>
      <c r="J17" s="20">
        <v>7.92</v>
      </c>
      <c r="K17" s="30">
        <v>0</v>
      </c>
      <c r="L17" s="21">
        <f t="shared" si="0"/>
        <v>0</v>
      </c>
      <c r="M17" s="32" t="str">
        <f t="shared" si="1"/>
        <v>OK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</row>
    <row r="18" spans="1:25" ht="26.25" x14ac:dyDescent="0.25">
      <c r="A18" s="58"/>
      <c r="B18" s="60"/>
      <c r="C18" s="17">
        <v>15</v>
      </c>
      <c r="D18" s="18" t="s">
        <v>43</v>
      </c>
      <c r="E18" s="16"/>
      <c r="F18" s="14"/>
      <c r="G18" s="14" t="s">
        <v>38</v>
      </c>
      <c r="H18" s="14"/>
      <c r="I18" s="14">
        <v>20</v>
      </c>
      <c r="J18" s="20">
        <v>17.100000000000001</v>
      </c>
      <c r="K18" s="30">
        <v>0</v>
      </c>
      <c r="L18" s="21">
        <f t="shared" si="0"/>
        <v>0</v>
      </c>
      <c r="M18" s="32" t="str">
        <f t="shared" si="1"/>
        <v>OK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</row>
    <row r="19" spans="1:25" ht="26.25" x14ac:dyDescent="0.25">
      <c r="A19" s="58"/>
      <c r="B19" s="60"/>
      <c r="C19" s="17">
        <v>16</v>
      </c>
      <c r="D19" s="18" t="s">
        <v>44</v>
      </c>
      <c r="E19" s="16"/>
      <c r="F19" s="14"/>
      <c r="G19" s="14" t="s">
        <v>38</v>
      </c>
      <c r="H19" s="14"/>
      <c r="I19" s="14">
        <v>20</v>
      </c>
      <c r="J19" s="20">
        <v>17.100000000000001</v>
      </c>
      <c r="K19" s="30">
        <v>0</v>
      </c>
      <c r="L19" s="21">
        <f t="shared" si="0"/>
        <v>0</v>
      </c>
      <c r="M19" s="32" t="str">
        <f t="shared" si="1"/>
        <v>OK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W40" s="1"/>
    </row>
    <row r="41" spans="1:2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W41" s="1"/>
    </row>
    <row r="42" spans="1:2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W42" s="1"/>
    </row>
    <row r="43" spans="1:2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W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W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W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W80" s="1"/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2">
    <mergeCell ref="A4:A19"/>
    <mergeCell ref="B4:B7"/>
    <mergeCell ref="B9:B10"/>
    <mergeCell ref="B11:B13"/>
    <mergeCell ref="B14:B16"/>
    <mergeCell ref="B17:B19"/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S4:Y4 S8:Y19">
    <cfRule type="cellIs" dxfId="29" priority="10" stopIfTrue="1" operator="greaterThan">
      <formula>0</formula>
    </cfRule>
    <cfRule type="cellIs" dxfId="28" priority="11" stopIfTrue="1" operator="greaterThan">
      <formula>0</formula>
    </cfRule>
    <cfRule type="cellIs" dxfId="27" priority="12" stopIfTrue="1" operator="greaterThan">
      <formula>0</formula>
    </cfRule>
  </conditionalFormatting>
  <conditionalFormatting sqref="S5:Y7">
    <cfRule type="cellIs" dxfId="26" priority="7" stopIfTrue="1" operator="greaterThan">
      <formula>0</formula>
    </cfRule>
    <cfRule type="cellIs" dxfId="25" priority="8" stopIfTrue="1" operator="greaterThan">
      <formula>0</formula>
    </cfRule>
    <cfRule type="cellIs" dxfId="24" priority="9" stopIfTrue="1" operator="greaterThan">
      <formula>0</formula>
    </cfRule>
  </conditionalFormatting>
  <conditionalFormatting sqref="N4:R4 N8:R19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N5:R7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zoomScale="90" zoomScaleNormal="90" workbookViewId="0">
      <selection sqref="A1:Y1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1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13" bestFit="1" customWidth="1"/>
    <col min="9" max="9" width="7.85546875" style="13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23</v>
      </c>
      <c r="B1" s="57"/>
      <c r="C1" s="57"/>
      <c r="D1" s="57" t="s">
        <v>24</v>
      </c>
      <c r="E1" s="57"/>
      <c r="F1" s="57"/>
      <c r="G1" s="57"/>
      <c r="H1" s="57"/>
      <c r="I1" s="57"/>
      <c r="J1" s="57"/>
      <c r="K1" s="57" t="s">
        <v>25</v>
      </c>
      <c r="L1" s="57"/>
      <c r="M1" s="57"/>
      <c r="N1" s="59" t="s">
        <v>13</v>
      </c>
      <c r="O1" s="59" t="s">
        <v>13</v>
      </c>
      <c r="P1" s="59" t="s">
        <v>13</v>
      </c>
      <c r="Q1" s="59" t="s">
        <v>13</v>
      </c>
      <c r="R1" s="59" t="s">
        <v>13</v>
      </c>
      <c r="S1" s="59" t="s">
        <v>13</v>
      </c>
      <c r="T1" s="59" t="s">
        <v>13</v>
      </c>
      <c r="U1" s="59" t="s">
        <v>13</v>
      </c>
      <c r="V1" s="59" t="s">
        <v>13</v>
      </c>
      <c r="W1" s="59" t="s">
        <v>13</v>
      </c>
      <c r="X1" s="59" t="s">
        <v>13</v>
      </c>
      <c r="Y1" s="59" t="s">
        <v>13</v>
      </c>
    </row>
    <row r="2" spans="1:25" ht="30" customHeight="1" x14ac:dyDescent="0.25">
      <c r="A2" s="57" t="s">
        <v>21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</row>
    <row r="3" spans="1:25" s="2" customFormat="1" ht="45" x14ac:dyDescent="0.2">
      <c r="A3" s="23" t="s">
        <v>3</v>
      </c>
      <c r="B3" s="23" t="s">
        <v>1</v>
      </c>
      <c r="C3" s="24" t="s">
        <v>5</v>
      </c>
      <c r="D3" s="24" t="s">
        <v>7</v>
      </c>
      <c r="E3" s="24" t="s">
        <v>14</v>
      </c>
      <c r="F3" s="24" t="s">
        <v>10</v>
      </c>
      <c r="G3" s="24" t="s">
        <v>8</v>
      </c>
      <c r="H3" s="25" t="s">
        <v>4</v>
      </c>
      <c r="I3" s="26" t="s">
        <v>11</v>
      </c>
      <c r="J3" s="27" t="s">
        <v>6</v>
      </c>
      <c r="K3" s="28" t="s">
        <v>12</v>
      </c>
      <c r="L3" s="29" t="s">
        <v>0</v>
      </c>
      <c r="M3" s="25" t="s">
        <v>9</v>
      </c>
      <c r="N3" s="31" t="s">
        <v>2</v>
      </c>
      <c r="O3" s="31" t="s">
        <v>2</v>
      </c>
      <c r="P3" s="31" t="s">
        <v>2</v>
      </c>
      <c r="Q3" s="31" t="s">
        <v>2</v>
      </c>
      <c r="R3" s="31" t="s">
        <v>2</v>
      </c>
      <c r="S3" s="31" t="s">
        <v>2</v>
      </c>
      <c r="T3" s="31" t="s">
        <v>2</v>
      </c>
      <c r="U3" s="31" t="s">
        <v>2</v>
      </c>
      <c r="V3" s="31" t="s">
        <v>2</v>
      </c>
      <c r="W3" s="31" t="s">
        <v>2</v>
      </c>
      <c r="X3" s="31" t="s">
        <v>2</v>
      </c>
      <c r="Y3" s="31" t="s">
        <v>2</v>
      </c>
    </row>
    <row r="4" spans="1:25" ht="39.75" customHeight="1" x14ac:dyDescent="0.25">
      <c r="A4" s="58" t="s">
        <v>26</v>
      </c>
      <c r="B4" s="60">
        <v>1</v>
      </c>
      <c r="C4" s="17">
        <v>1</v>
      </c>
      <c r="D4" s="18" t="s">
        <v>27</v>
      </c>
      <c r="E4" s="15"/>
      <c r="F4" s="14"/>
      <c r="G4" s="14" t="s">
        <v>31</v>
      </c>
      <c r="H4" s="14"/>
      <c r="I4" s="14">
        <v>20</v>
      </c>
      <c r="J4" s="20">
        <v>7.1</v>
      </c>
      <c r="K4" s="30">
        <v>0</v>
      </c>
      <c r="L4" s="21">
        <f>K4-(SUM(N4:Y4))</f>
        <v>0</v>
      </c>
      <c r="M4" s="32" t="str">
        <f>IF(L4&lt;0,"ATENÇÃO","OK")</f>
        <v>OK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</row>
    <row r="5" spans="1:25" x14ac:dyDescent="0.25">
      <c r="A5" s="58"/>
      <c r="B5" s="60"/>
      <c r="C5" s="17">
        <v>2</v>
      </c>
      <c r="D5" s="18" t="s">
        <v>28</v>
      </c>
      <c r="E5" s="15"/>
      <c r="F5" s="14"/>
      <c r="G5" s="14" t="s">
        <v>31</v>
      </c>
      <c r="H5" s="14"/>
      <c r="I5" s="14">
        <v>20</v>
      </c>
      <c r="J5" s="20">
        <v>8</v>
      </c>
      <c r="K5" s="30">
        <v>0</v>
      </c>
      <c r="L5" s="21">
        <f t="shared" ref="L5:L19" si="0">K5-(SUM(N5:Y5))</f>
        <v>0</v>
      </c>
      <c r="M5" s="32" t="str">
        <f t="shared" ref="M5:M19" si="1">IF(L5&lt;0,"ATENÇÃO","OK")</f>
        <v>OK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</row>
    <row r="6" spans="1:25" x14ac:dyDescent="0.25">
      <c r="A6" s="58"/>
      <c r="B6" s="60"/>
      <c r="C6" s="17">
        <v>3</v>
      </c>
      <c r="D6" s="18" t="s">
        <v>29</v>
      </c>
      <c r="E6" s="15"/>
      <c r="F6" s="14"/>
      <c r="G6" s="14" t="s">
        <v>31</v>
      </c>
      <c r="H6" s="14"/>
      <c r="I6" s="14">
        <v>20</v>
      </c>
      <c r="J6" s="20">
        <v>11.2</v>
      </c>
      <c r="K6" s="30">
        <v>0</v>
      </c>
      <c r="L6" s="21">
        <f t="shared" si="0"/>
        <v>0</v>
      </c>
      <c r="M6" s="32" t="str">
        <f t="shared" si="1"/>
        <v>OK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x14ac:dyDescent="0.25">
      <c r="A7" s="58"/>
      <c r="B7" s="60"/>
      <c r="C7" s="17">
        <v>4</v>
      </c>
      <c r="D7" s="18" t="s">
        <v>30</v>
      </c>
      <c r="E7" s="15"/>
      <c r="F7" s="14"/>
      <c r="G7" s="14" t="s">
        <v>31</v>
      </c>
      <c r="H7" s="14"/>
      <c r="I7" s="14">
        <v>20</v>
      </c>
      <c r="J7" s="20">
        <v>25.98</v>
      </c>
      <c r="K7" s="30">
        <v>0</v>
      </c>
      <c r="L7" s="21">
        <f t="shared" si="0"/>
        <v>0</v>
      </c>
      <c r="M7" s="32" t="str">
        <f t="shared" si="1"/>
        <v>OK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</row>
    <row r="8" spans="1:25" ht="26.25" x14ac:dyDescent="0.25">
      <c r="A8" s="58"/>
      <c r="B8" s="17">
        <v>2</v>
      </c>
      <c r="C8" s="17">
        <v>5</v>
      </c>
      <c r="D8" s="18" t="s">
        <v>32</v>
      </c>
      <c r="E8" s="16"/>
      <c r="F8" s="14"/>
      <c r="G8" s="14" t="s">
        <v>31</v>
      </c>
      <c r="H8" s="14"/>
      <c r="I8" s="14">
        <v>20</v>
      </c>
      <c r="J8" s="20">
        <v>12</v>
      </c>
      <c r="K8" s="30">
        <v>180</v>
      </c>
      <c r="L8" s="21">
        <f t="shared" si="0"/>
        <v>180</v>
      </c>
      <c r="M8" s="32" t="str">
        <f t="shared" si="1"/>
        <v>OK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</row>
    <row r="9" spans="1:25" x14ac:dyDescent="0.25">
      <c r="A9" s="58"/>
      <c r="B9" s="60">
        <v>3</v>
      </c>
      <c r="C9" s="17">
        <v>6</v>
      </c>
      <c r="D9" s="18" t="s">
        <v>33</v>
      </c>
      <c r="E9" s="16"/>
      <c r="F9" s="14"/>
      <c r="G9" s="14" t="s">
        <v>31</v>
      </c>
      <c r="H9" s="14"/>
      <c r="I9" s="14">
        <v>20</v>
      </c>
      <c r="J9" s="20">
        <v>11.76</v>
      </c>
      <c r="K9" s="30">
        <v>0</v>
      </c>
      <c r="L9" s="21">
        <f t="shared" si="0"/>
        <v>0</v>
      </c>
      <c r="M9" s="32" t="str">
        <f t="shared" si="1"/>
        <v>OK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</row>
    <row r="10" spans="1:25" x14ac:dyDescent="0.25">
      <c r="A10" s="58"/>
      <c r="B10" s="60"/>
      <c r="C10" s="17">
        <v>7</v>
      </c>
      <c r="D10" s="18" t="s">
        <v>34</v>
      </c>
      <c r="E10" s="16"/>
      <c r="F10" s="14"/>
      <c r="G10" s="14" t="s">
        <v>31</v>
      </c>
      <c r="H10" s="14"/>
      <c r="I10" s="14">
        <v>20</v>
      </c>
      <c r="J10" s="20">
        <v>26.82</v>
      </c>
      <c r="K10" s="30">
        <v>0</v>
      </c>
      <c r="L10" s="21">
        <f t="shared" si="0"/>
        <v>0</v>
      </c>
      <c r="M10" s="32" t="str">
        <f t="shared" si="1"/>
        <v>OK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</row>
    <row r="11" spans="1:25" x14ac:dyDescent="0.25">
      <c r="A11" s="58"/>
      <c r="B11" s="60">
        <v>4</v>
      </c>
      <c r="C11" s="17">
        <v>8</v>
      </c>
      <c r="D11" s="18" t="s">
        <v>35</v>
      </c>
      <c r="E11" s="16"/>
      <c r="F11" s="14"/>
      <c r="G11" s="14" t="s">
        <v>38</v>
      </c>
      <c r="H11" s="14"/>
      <c r="I11" s="14">
        <v>20</v>
      </c>
      <c r="J11" s="20">
        <v>7.23</v>
      </c>
      <c r="K11" s="30">
        <v>0</v>
      </c>
      <c r="L11" s="21">
        <f t="shared" si="0"/>
        <v>0</v>
      </c>
      <c r="M11" s="32" t="str">
        <f t="shared" si="1"/>
        <v>OK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</row>
    <row r="12" spans="1:25" x14ac:dyDescent="0.25">
      <c r="A12" s="58"/>
      <c r="B12" s="60"/>
      <c r="C12" s="17">
        <v>9</v>
      </c>
      <c r="D12" s="18" t="s">
        <v>36</v>
      </c>
      <c r="E12" s="16"/>
      <c r="F12" s="14"/>
      <c r="G12" s="14" t="s">
        <v>38</v>
      </c>
      <c r="H12" s="14"/>
      <c r="I12" s="14">
        <v>20</v>
      </c>
      <c r="J12" s="20">
        <v>15.9</v>
      </c>
      <c r="K12" s="30">
        <v>0</v>
      </c>
      <c r="L12" s="21">
        <f t="shared" si="0"/>
        <v>0</v>
      </c>
      <c r="M12" s="32" t="str">
        <f t="shared" si="1"/>
        <v>OK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</row>
    <row r="13" spans="1:25" x14ac:dyDescent="0.25">
      <c r="A13" s="58"/>
      <c r="B13" s="60"/>
      <c r="C13" s="17">
        <v>10</v>
      </c>
      <c r="D13" s="18" t="s">
        <v>37</v>
      </c>
      <c r="E13" s="16"/>
      <c r="F13" s="14"/>
      <c r="G13" s="14" t="s">
        <v>38</v>
      </c>
      <c r="H13" s="14"/>
      <c r="I13" s="14">
        <v>20</v>
      </c>
      <c r="J13" s="20">
        <v>15.9</v>
      </c>
      <c r="K13" s="30">
        <v>0</v>
      </c>
      <c r="L13" s="21">
        <f t="shared" si="0"/>
        <v>0</v>
      </c>
      <c r="M13" s="32" t="str">
        <f t="shared" si="1"/>
        <v>OK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</row>
    <row r="14" spans="1:25" x14ac:dyDescent="0.25">
      <c r="A14" s="58"/>
      <c r="B14" s="60">
        <v>5</v>
      </c>
      <c r="C14" s="17">
        <v>11</v>
      </c>
      <c r="D14" s="18" t="s">
        <v>39</v>
      </c>
      <c r="E14" s="16"/>
      <c r="F14" s="14"/>
      <c r="G14" s="14" t="s">
        <v>38</v>
      </c>
      <c r="H14" s="14"/>
      <c r="I14" s="14">
        <v>20</v>
      </c>
      <c r="J14" s="20">
        <v>4.9400000000000004</v>
      </c>
      <c r="K14" s="30">
        <v>0</v>
      </c>
      <c r="L14" s="21">
        <f t="shared" si="0"/>
        <v>0</v>
      </c>
      <c r="M14" s="32" t="str">
        <f t="shared" si="1"/>
        <v>OK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</row>
    <row r="15" spans="1:25" x14ac:dyDescent="0.25">
      <c r="A15" s="58"/>
      <c r="B15" s="60"/>
      <c r="C15" s="17">
        <v>12</v>
      </c>
      <c r="D15" s="18" t="s">
        <v>40</v>
      </c>
      <c r="E15" s="16"/>
      <c r="F15" s="14"/>
      <c r="G15" s="14" t="s">
        <v>38</v>
      </c>
      <c r="H15" s="14"/>
      <c r="I15" s="14">
        <v>20</v>
      </c>
      <c r="J15" s="20">
        <v>13.1</v>
      </c>
      <c r="K15" s="30">
        <v>0</v>
      </c>
      <c r="L15" s="21">
        <f t="shared" si="0"/>
        <v>0</v>
      </c>
      <c r="M15" s="32" t="str">
        <f t="shared" si="1"/>
        <v>OK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</row>
    <row r="16" spans="1:25" x14ac:dyDescent="0.25">
      <c r="A16" s="58"/>
      <c r="B16" s="60"/>
      <c r="C16" s="17">
        <v>13</v>
      </c>
      <c r="D16" s="18" t="s">
        <v>41</v>
      </c>
      <c r="E16" s="16"/>
      <c r="F16" s="14"/>
      <c r="G16" s="14" t="s">
        <v>38</v>
      </c>
      <c r="H16" s="14"/>
      <c r="I16" s="14">
        <v>20</v>
      </c>
      <c r="J16" s="20">
        <v>13.1</v>
      </c>
      <c r="K16" s="30">
        <v>0</v>
      </c>
      <c r="L16" s="21">
        <f t="shared" si="0"/>
        <v>0</v>
      </c>
      <c r="M16" s="32" t="str">
        <f t="shared" si="1"/>
        <v>OK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</row>
    <row r="17" spans="1:25" ht="26.25" x14ac:dyDescent="0.25">
      <c r="A17" s="58"/>
      <c r="B17" s="60">
        <v>6</v>
      </c>
      <c r="C17" s="17">
        <v>14</v>
      </c>
      <c r="D17" s="18" t="s">
        <v>42</v>
      </c>
      <c r="E17" s="16"/>
      <c r="F17" s="14"/>
      <c r="G17" s="14" t="s">
        <v>38</v>
      </c>
      <c r="H17" s="14"/>
      <c r="I17" s="14">
        <v>20</v>
      </c>
      <c r="J17" s="20">
        <v>7.92</v>
      </c>
      <c r="K17" s="30">
        <v>0</v>
      </c>
      <c r="L17" s="21">
        <f t="shared" si="0"/>
        <v>0</v>
      </c>
      <c r="M17" s="32" t="str">
        <f t="shared" si="1"/>
        <v>OK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</row>
    <row r="18" spans="1:25" ht="26.25" x14ac:dyDescent="0.25">
      <c r="A18" s="58"/>
      <c r="B18" s="60"/>
      <c r="C18" s="17">
        <v>15</v>
      </c>
      <c r="D18" s="18" t="s">
        <v>43</v>
      </c>
      <c r="E18" s="16"/>
      <c r="F18" s="14"/>
      <c r="G18" s="14" t="s">
        <v>38</v>
      </c>
      <c r="H18" s="14"/>
      <c r="I18" s="14">
        <v>20</v>
      </c>
      <c r="J18" s="20">
        <v>17.100000000000001</v>
      </c>
      <c r="K18" s="30">
        <v>0</v>
      </c>
      <c r="L18" s="21">
        <f t="shared" si="0"/>
        <v>0</v>
      </c>
      <c r="M18" s="32" t="str">
        <f t="shared" si="1"/>
        <v>OK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</row>
    <row r="19" spans="1:25" ht="26.25" x14ac:dyDescent="0.25">
      <c r="A19" s="58"/>
      <c r="B19" s="60"/>
      <c r="C19" s="17">
        <v>16</v>
      </c>
      <c r="D19" s="18" t="s">
        <v>44</v>
      </c>
      <c r="E19" s="16"/>
      <c r="F19" s="14"/>
      <c r="G19" s="14" t="s">
        <v>38</v>
      </c>
      <c r="H19" s="14"/>
      <c r="I19" s="14">
        <v>20</v>
      </c>
      <c r="J19" s="20">
        <v>17.100000000000001</v>
      </c>
      <c r="K19" s="30">
        <v>0</v>
      </c>
      <c r="L19" s="21">
        <f t="shared" si="0"/>
        <v>0</v>
      </c>
      <c r="M19" s="32" t="str">
        <f t="shared" si="1"/>
        <v>OK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W40" s="1"/>
    </row>
    <row r="41" spans="1:2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W41" s="1"/>
    </row>
    <row r="42" spans="1:2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W42" s="1"/>
    </row>
    <row r="43" spans="1:2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W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W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W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W80" s="1"/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2">
    <mergeCell ref="A4:A19"/>
    <mergeCell ref="B4:B7"/>
    <mergeCell ref="B9:B10"/>
    <mergeCell ref="B11:B13"/>
    <mergeCell ref="B14:B16"/>
    <mergeCell ref="B17:B19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 N8:Y19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N5:Y7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E1" zoomScale="90" zoomScaleNormal="90" workbookViewId="0">
      <selection activeCell="P9" sqref="P9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19" customWidth="1"/>
    <col min="5" max="5" width="11.28515625" style="10" customWidth="1"/>
    <col min="6" max="6" width="21.5703125" style="10" bestFit="1" customWidth="1"/>
    <col min="7" max="7" width="12.28515625" style="9" customWidth="1"/>
    <col min="8" max="8" width="7.7109375" style="13" bestFit="1" customWidth="1"/>
    <col min="9" max="9" width="7.85546875" style="13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7" t="s">
        <v>23</v>
      </c>
      <c r="B1" s="57"/>
      <c r="C1" s="57"/>
      <c r="D1" s="57" t="s">
        <v>24</v>
      </c>
      <c r="E1" s="57"/>
      <c r="F1" s="57"/>
      <c r="G1" s="57"/>
      <c r="H1" s="57"/>
      <c r="I1" s="57"/>
      <c r="J1" s="57"/>
      <c r="K1" s="57" t="s">
        <v>25</v>
      </c>
      <c r="L1" s="57"/>
      <c r="M1" s="57"/>
      <c r="N1" s="59" t="s">
        <v>83</v>
      </c>
      <c r="O1" s="59" t="s">
        <v>84</v>
      </c>
      <c r="P1" s="59" t="s">
        <v>85</v>
      </c>
      <c r="Q1" s="59" t="s">
        <v>13</v>
      </c>
      <c r="R1" s="59" t="s">
        <v>13</v>
      </c>
      <c r="S1" s="59" t="s">
        <v>13</v>
      </c>
      <c r="T1" s="59" t="s">
        <v>13</v>
      </c>
      <c r="U1" s="59" t="s">
        <v>13</v>
      </c>
      <c r="V1" s="59" t="s">
        <v>13</v>
      </c>
      <c r="W1" s="59" t="s">
        <v>13</v>
      </c>
      <c r="X1" s="59" t="s">
        <v>13</v>
      </c>
      <c r="Y1" s="59" t="s">
        <v>13</v>
      </c>
    </row>
    <row r="2" spans="1:25" ht="30" customHeight="1" x14ac:dyDescent="0.25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</row>
    <row r="3" spans="1:25" s="2" customFormat="1" ht="45" x14ac:dyDescent="0.2">
      <c r="A3" s="23" t="s">
        <v>3</v>
      </c>
      <c r="B3" s="23" t="s">
        <v>1</v>
      </c>
      <c r="C3" s="24" t="s">
        <v>5</v>
      </c>
      <c r="D3" s="24" t="s">
        <v>7</v>
      </c>
      <c r="E3" s="24" t="s">
        <v>14</v>
      </c>
      <c r="F3" s="24" t="s">
        <v>10</v>
      </c>
      <c r="G3" s="24" t="s">
        <v>8</v>
      </c>
      <c r="H3" s="25" t="s">
        <v>4</v>
      </c>
      <c r="I3" s="26" t="s">
        <v>11</v>
      </c>
      <c r="J3" s="27" t="s">
        <v>6</v>
      </c>
      <c r="K3" s="28" t="s">
        <v>12</v>
      </c>
      <c r="L3" s="29" t="s">
        <v>0</v>
      </c>
      <c r="M3" s="25" t="s">
        <v>9</v>
      </c>
      <c r="N3" s="31" t="s">
        <v>2</v>
      </c>
      <c r="O3" s="31" t="s">
        <v>2</v>
      </c>
      <c r="P3" s="31" t="s">
        <v>2</v>
      </c>
      <c r="Q3" s="31" t="s">
        <v>2</v>
      </c>
      <c r="R3" s="31" t="s">
        <v>2</v>
      </c>
      <c r="S3" s="31" t="s">
        <v>2</v>
      </c>
      <c r="T3" s="31" t="s">
        <v>2</v>
      </c>
      <c r="U3" s="31" t="s">
        <v>2</v>
      </c>
      <c r="V3" s="31" t="s">
        <v>2</v>
      </c>
      <c r="W3" s="31" t="s">
        <v>2</v>
      </c>
      <c r="X3" s="31" t="s">
        <v>2</v>
      </c>
      <c r="Y3" s="31" t="s">
        <v>2</v>
      </c>
    </row>
    <row r="4" spans="1:25" ht="39.75" customHeight="1" x14ac:dyDescent="0.25">
      <c r="A4" s="58" t="s">
        <v>26</v>
      </c>
      <c r="B4" s="60">
        <v>1</v>
      </c>
      <c r="C4" s="17">
        <v>1</v>
      </c>
      <c r="D4" s="18" t="s">
        <v>27</v>
      </c>
      <c r="E4" s="15"/>
      <c r="F4" s="14"/>
      <c r="G4" s="14" t="s">
        <v>31</v>
      </c>
      <c r="H4" s="14"/>
      <c r="I4" s="14">
        <v>20</v>
      </c>
      <c r="J4" s="20">
        <v>7.1</v>
      </c>
      <c r="K4" s="30">
        <v>0</v>
      </c>
      <c r="L4" s="21">
        <f>K4-(SUM(N4:Y4))</f>
        <v>0</v>
      </c>
      <c r="M4" s="32" t="str">
        <f>IF(L4&lt;0,"ATENÇÃO","OK")</f>
        <v>OK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</row>
    <row r="5" spans="1:25" x14ac:dyDescent="0.25">
      <c r="A5" s="58"/>
      <c r="B5" s="60"/>
      <c r="C5" s="17">
        <v>2</v>
      </c>
      <c r="D5" s="18" t="s">
        <v>28</v>
      </c>
      <c r="E5" s="15"/>
      <c r="F5" s="14"/>
      <c r="G5" s="14" t="s">
        <v>31</v>
      </c>
      <c r="H5" s="14"/>
      <c r="I5" s="14">
        <v>20</v>
      </c>
      <c r="J5" s="20">
        <v>8</v>
      </c>
      <c r="K5" s="30">
        <v>0</v>
      </c>
      <c r="L5" s="21">
        <f t="shared" ref="L5:L19" si="0">K5-(SUM(N5:Y5))</f>
        <v>0</v>
      </c>
      <c r="M5" s="32" t="str">
        <f t="shared" ref="M5:M19" si="1">IF(L5&lt;0,"ATENÇÃO","OK")</f>
        <v>OK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</row>
    <row r="6" spans="1:25" x14ac:dyDescent="0.25">
      <c r="A6" s="58"/>
      <c r="B6" s="60"/>
      <c r="C6" s="17">
        <v>3</v>
      </c>
      <c r="D6" s="18" t="s">
        <v>29</v>
      </c>
      <c r="E6" s="15"/>
      <c r="F6" s="14"/>
      <c r="G6" s="14" t="s">
        <v>31</v>
      </c>
      <c r="H6" s="14"/>
      <c r="I6" s="14">
        <v>20</v>
      </c>
      <c r="J6" s="20">
        <v>11.2</v>
      </c>
      <c r="K6" s="30">
        <v>0</v>
      </c>
      <c r="L6" s="21">
        <f t="shared" si="0"/>
        <v>0</v>
      </c>
      <c r="M6" s="32" t="str">
        <f t="shared" si="1"/>
        <v>OK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</row>
    <row r="7" spans="1:25" x14ac:dyDescent="0.25">
      <c r="A7" s="58"/>
      <c r="B7" s="60"/>
      <c r="C7" s="17">
        <v>4</v>
      </c>
      <c r="D7" s="18" t="s">
        <v>30</v>
      </c>
      <c r="E7" s="15"/>
      <c r="F7" s="14"/>
      <c r="G7" s="14" t="s">
        <v>31</v>
      </c>
      <c r="H7" s="14"/>
      <c r="I7" s="14">
        <v>20</v>
      </c>
      <c r="J7" s="20">
        <v>25.98</v>
      </c>
      <c r="K7" s="30">
        <v>0</v>
      </c>
      <c r="L7" s="21">
        <f t="shared" si="0"/>
        <v>0</v>
      </c>
      <c r="M7" s="32" t="str">
        <f t="shared" si="1"/>
        <v>OK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</row>
    <row r="8" spans="1:25" ht="26.25" x14ac:dyDescent="0.25">
      <c r="A8" s="58"/>
      <c r="B8" s="17">
        <v>2</v>
      </c>
      <c r="C8" s="17">
        <v>5</v>
      </c>
      <c r="D8" s="18" t="s">
        <v>32</v>
      </c>
      <c r="E8" s="16"/>
      <c r="F8" s="14"/>
      <c r="G8" s="14" t="s">
        <v>31</v>
      </c>
      <c r="H8" s="14"/>
      <c r="I8" s="14">
        <v>20</v>
      </c>
      <c r="J8" s="20">
        <v>12</v>
      </c>
      <c r="K8" s="30">
        <v>0</v>
      </c>
      <c r="L8" s="21">
        <f t="shared" si="0"/>
        <v>0</v>
      </c>
      <c r="M8" s="32" t="str">
        <f t="shared" si="1"/>
        <v>OK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</row>
    <row r="9" spans="1:25" x14ac:dyDescent="0.25">
      <c r="A9" s="58"/>
      <c r="B9" s="60">
        <v>3</v>
      </c>
      <c r="C9" s="17">
        <v>6</v>
      </c>
      <c r="D9" s="18" t="s">
        <v>33</v>
      </c>
      <c r="E9" s="16"/>
      <c r="F9" s="14"/>
      <c r="G9" s="14" t="s">
        <v>31</v>
      </c>
      <c r="H9" s="14"/>
      <c r="I9" s="14">
        <v>20</v>
      </c>
      <c r="J9" s="20">
        <v>11.76</v>
      </c>
      <c r="K9" s="30">
        <v>2600</v>
      </c>
      <c r="L9" s="21">
        <f t="shared" si="0"/>
        <v>2280</v>
      </c>
      <c r="M9" s="32" t="str">
        <f t="shared" si="1"/>
        <v>OK</v>
      </c>
      <c r="N9" s="22">
        <v>150</v>
      </c>
      <c r="O9" s="22">
        <v>100</v>
      </c>
      <c r="P9" s="22">
        <v>70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</row>
    <row r="10" spans="1:25" x14ac:dyDescent="0.25">
      <c r="A10" s="58"/>
      <c r="B10" s="60"/>
      <c r="C10" s="17">
        <v>7</v>
      </c>
      <c r="D10" s="18" t="s">
        <v>34</v>
      </c>
      <c r="E10" s="16"/>
      <c r="F10" s="14"/>
      <c r="G10" s="14" t="s">
        <v>31</v>
      </c>
      <c r="H10" s="14"/>
      <c r="I10" s="14">
        <v>20</v>
      </c>
      <c r="J10" s="20">
        <v>26.82</v>
      </c>
      <c r="K10" s="30">
        <v>150</v>
      </c>
      <c r="L10" s="21">
        <f t="shared" si="0"/>
        <v>150</v>
      </c>
      <c r="M10" s="32" t="str">
        <f t="shared" si="1"/>
        <v>OK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</row>
    <row r="11" spans="1:25" x14ac:dyDescent="0.25">
      <c r="A11" s="58"/>
      <c r="B11" s="60">
        <v>4</v>
      </c>
      <c r="C11" s="17">
        <v>8</v>
      </c>
      <c r="D11" s="18" t="s">
        <v>35</v>
      </c>
      <c r="E11" s="16"/>
      <c r="F11" s="14"/>
      <c r="G11" s="14" t="s">
        <v>38</v>
      </c>
      <c r="H11" s="14"/>
      <c r="I11" s="14">
        <v>20</v>
      </c>
      <c r="J11" s="20">
        <v>7.23</v>
      </c>
      <c r="K11" s="30">
        <v>0</v>
      </c>
      <c r="L11" s="21">
        <f t="shared" si="0"/>
        <v>0</v>
      </c>
      <c r="M11" s="32" t="str">
        <f t="shared" si="1"/>
        <v>OK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</row>
    <row r="12" spans="1:25" x14ac:dyDescent="0.25">
      <c r="A12" s="58"/>
      <c r="B12" s="60"/>
      <c r="C12" s="17">
        <v>9</v>
      </c>
      <c r="D12" s="18" t="s">
        <v>36</v>
      </c>
      <c r="E12" s="16"/>
      <c r="F12" s="14"/>
      <c r="G12" s="14" t="s">
        <v>38</v>
      </c>
      <c r="H12" s="14"/>
      <c r="I12" s="14">
        <v>20</v>
      </c>
      <c r="J12" s="20">
        <v>15.9</v>
      </c>
      <c r="K12" s="30">
        <v>0</v>
      </c>
      <c r="L12" s="21">
        <f t="shared" si="0"/>
        <v>0</v>
      </c>
      <c r="M12" s="32" t="str">
        <f t="shared" si="1"/>
        <v>OK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</row>
    <row r="13" spans="1:25" x14ac:dyDescent="0.25">
      <c r="A13" s="58"/>
      <c r="B13" s="60"/>
      <c r="C13" s="17">
        <v>10</v>
      </c>
      <c r="D13" s="18" t="s">
        <v>37</v>
      </c>
      <c r="E13" s="16"/>
      <c r="F13" s="14"/>
      <c r="G13" s="14" t="s">
        <v>38</v>
      </c>
      <c r="H13" s="14"/>
      <c r="I13" s="14">
        <v>20</v>
      </c>
      <c r="J13" s="20">
        <v>15.9</v>
      </c>
      <c r="K13" s="30">
        <v>0</v>
      </c>
      <c r="L13" s="21">
        <f t="shared" si="0"/>
        <v>0</v>
      </c>
      <c r="M13" s="32" t="str">
        <f t="shared" si="1"/>
        <v>OK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</row>
    <row r="14" spans="1:25" x14ac:dyDescent="0.25">
      <c r="A14" s="58"/>
      <c r="B14" s="60">
        <v>5</v>
      </c>
      <c r="C14" s="17">
        <v>11</v>
      </c>
      <c r="D14" s="18" t="s">
        <v>39</v>
      </c>
      <c r="E14" s="16"/>
      <c r="F14" s="14"/>
      <c r="G14" s="14" t="s">
        <v>38</v>
      </c>
      <c r="H14" s="14"/>
      <c r="I14" s="14">
        <v>20</v>
      </c>
      <c r="J14" s="20">
        <v>4.9400000000000004</v>
      </c>
      <c r="K14" s="30">
        <v>0</v>
      </c>
      <c r="L14" s="21">
        <f t="shared" si="0"/>
        <v>0</v>
      </c>
      <c r="M14" s="32" t="str">
        <f t="shared" si="1"/>
        <v>OK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</row>
    <row r="15" spans="1:25" x14ac:dyDescent="0.25">
      <c r="A15" s="58"/>
      <c r="B15" s="60"/>
      <c r="C15" s="17">
        <v>12</v>
      </c>
      <c r="D15" s="18" t="s">
        <v>40</v>
      </c>
      <c r="E15" s="16"/>
      <c r="F15" s="14"/>
      <c r="G15" s="14" t="s">
        <v>38</v>
      </c>
      <c r="H15" s="14"/>
      <c r="I15" s="14">
        <v>20</v>
      </c>
      <c r="J15" s="20">
        <v>13.1</v>
      </c>
      <c r="K15" s="30">
        <v>0</v>
      </c>
      <c r="L15" s="21">
        <f t="shared" si="0"/>
        <v>0</v>
      </c>
      <c r="M15" s="32" t="str">
        <f t="shared" si="1"/>
        <v>OK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</row>
    <row r="16" spans="1:25" x14ac:dyDescent="0.25">
      <c r="A16" s="58"/>
      <c r="B16" s="60"/>
      <c r="C16" s="17">
        <v>13</v>
      </c>
      <c r="D16" s="18" t="s">
        <v>41</v>
      </c>
      <c r="E16" s="16"/>
      <c r="F16" s="14"/>
      <c r="G16" s="14" t="s">
        <v>38</v>
      </c>
      <c r="H16" s="14"/>
      <c r="I16" s="14">
        <v>20</v>
      </c>
      <c r="J16" s="20">
        <v>13.1</v>
      </c>
      <c r="K16" s="30">
        <v>0</v>
      </c>
      <c r="L16" s="21">
        <f t="shared" si="0"/>
        <v>0</v>
      </c>
      <c r="M16" s="32" t="str">
        <f t="shared" si="1"/>
        <v>OK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</row>
    <row r="17" spans="1:25" ht="26.25" x14ac:dyDescent="0.25">
      <c r="A17" s="58"/>
      <c r="B17" s="60">
        <v>6</v>
      </c>
      <c r="C17" s="17">
        <v>14</v>
      </c>
      <c r="D17" s="18" t="s">
        <v>42</v>
      </c>
      <c r="E17" s="16"/>
      <c r="F17" s="14"/>
      <c r="G17" s="14" t="s">
        <v>38</v>
      </c>
      <c r="H17" s="14"/>
      <c r="I17" s="14">
        <v>20</v>
      </c>
      <c r="J17" s="20">
        <v>7.92</v>
      </c>
      <c r="K17" s="30">
        <v>0</v>
      </c>
      <c r="L17" s="21">
        <f t="shared" si="0"/>
        <v>0</v>
      </c>
      <c r="M17" s="32" t="str">
        <f t="shared" si="1"/>
        <v>OK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</row>
    <row r="18" spans="1:25" ht="26.25" x14ac:dyDescent="0.25">
      <c r="A18" s="58"/>
      <c r="B18" s="60"/>
      <c r="C18" s="17">
        <v>15</v>
      </c>
      <c r="D18" s="18" t="s">
        <v>43</v>
      </c>
      <c r="E18" s="16"/>
      <c r="F18" s="14"/>
      <c r="G18" s="14" t="s">
        <v>38</v>
      </c>
      <c r="H18" s="14"/>
      <c r="I18" s="14">
        <v>20</v>
      </c>
      <c r="J18" s="20">
        <v>17.100000000000001</v>
      </c>
      <c r="K18" s="30">
        <v>0</v>
      </c>
      <c r="L18" s="21">
        <f t="shared" si="0"/>
        <v>0</v>
      </c>
      <c r="M18" s="32" t="str">
        <f t="shared" si="1"/>
        <v>OK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</row>
    <row r="19" spans="1:25" ht="26.25" x14ac:dyDescent="0.25">
      <c r="A19" s="58"/>
      <c r="B19" s="60"/>
      <c r="C19" s="17">
        <v>16</v>
      </c>
      <c r="D19" s="18" t="s">
        <v>44</v>
      </c>
      <c r="E19" s="16"/>
      <c r="F19" s="14"/>
      <c r="G19" s="14" t="s">
        <v>38</v>
      </c>
      <c r="H19" s="14"/>
      <c r="I19" s="14">
        <v>20</v>
      </c>
      <c r="J19" s="20">
        <v>17.100000000000001</v>
      </c>
      <c r="K19" s="30">
        <v>0</v>
      </c>
      <c r="L19" s="21">
        <f t="shared" si="0"/>
        <v>0</v>
      </c>
      <c r="M19" s="32" t="str">
        <f t="shared" si="1"/>
        <v>OK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W40" s="1"/>
    </row>
    <row r="41" spans="1:2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W41" s="1"/>
    </row>
    <row r="42" spans="1:2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W42" s="1"/>
    </row>
    <row r="43" spans="1:2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W73" s="1"/>
    </row>
    <row r="74" spans="1:2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W74" s="1"/>
    </row>
    <row r="75" spans="1:2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W75" s="1"/>
    </row>
    <row r="76" spans="1:2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W76" s="1"/>
    </row>
    <row r="77" spans="1:2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W77" s="1"/>
    </row>
    <row r="78" spans="1:2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W78" s="1"/>
    </row>
    <row r="79" spans="1:2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W79" s="1"/>
    </row>
    <row r="80" spans="1:2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W80" s="1"/>
    </row>
    <row r="81" spans="1:2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W81" s="1"/>
    </row>
    <row r="82" spans="1:2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W82" s="1"/>
    </row>
    <row r="83" spans="1:2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W83" s="1"/>
    </row>
    <row r="84" spans="1:2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W84" s="1"/>
    </row>
    <row r="85" spans="1:2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W85" s="1"/>
    </row>
    <row r="86" spans="1:2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W86" s="1"/>
    </row>
    <row r="87" spans="1:2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W87" s="1"/>
    </row>
    <row r="88" spans="1:2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W88" s="1"/>
    </row>
    <row r="89" spans="1:2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W89" s="1"/>
    </row>
    <row r="90" spans="1:2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W90" s="1"/>
    </row>
    <row r="91" spans="1:2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W91" s="1"/>
    </row>
    <row r="92" spans="1:2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W92" s="1"/>
    </row>
    <row r="93" spans="1:2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W93" s="1"/>
    </row>
    <row r="94" spans="1:2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W94" s="1"/>
    </row>
    <row r="95" spans="1:2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W95" s="1"/>
    </row>
    <row r="96" spans="1:2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W96" s="1"/>
    </row>
    <row r="97" spans="1:2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W97" s="1"/>
    </row>
    <row r="98" spans="1:2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W98" s="1"/>
    </row>
    <row r="99" spans="1:2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W99" s="1"/>
    </row>
    <row r="100" spans="1:2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W100" s="1"/>
    </row>
    <row r="101" spans="1:2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W101" s="1"/>
    </row>
    <row r="102" spans="1:2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W102" s="1"/>
    </row>
    <row r="103" spans="1:2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W103" s="1"/>
    </row>
    <row r="104" spans="1:2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W104" s="1"/>
    </row>
    <row r="105" spans="1:2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W105" s="1"/>
    </row>
    <row r="106" spans="1:2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W106" s="1"/>
    </row>
    <row r="107" spans="1:2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W107" s="1"/>
    </row>
    <row r="108" spans="1:2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W108" s="1"/>
    </row>
    <row r="109" spans="1:2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W109" s="1"/>
    </row>
    <row r="110" spans="1:2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W110" s="1"/>
    </row>
    <row r="111" spans="1:2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W111" s="1"/>
    </row>
    <row r="112" spans="1:2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W112" s="1"/>
    </row>
    <row r="113" spans="1:2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W113" s="1"/>
    </row>
    <row r="114" spans="1:2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W114" s="1"/>
    </row>
    <row r="115" spans="1:2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W115" s="1"/>
    </row>
    <row r="116" spans="1:2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W116" s="1"/>
    </row>
    <row r="117" spans="1:2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W117" s="1"/>
    </row>
    <row r="118" spans="1:2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W118" s="1"/>
    </row>
    <row r="119" spans="1:2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W119" s="1"/>
    </row>
    <row r="120" spans="1:2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W120" s="1"/>
    </row>
    <row r="121" spans="1:2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W121" s="1"/>
    </row>
    <row r="122" spans="1:2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W122" s="1"/>
    </row>
    <row r="123" spans="1:2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W123" s="1"/>
    </row>
    <row r="124" spans="1:2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W124" s="1"/>
    </row>
    <row r="125" spans="1:2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W125" s="1"/>
    </row>
    <row r="126" spans="1:2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W126" s="1"/>
    </row>
    <row r="127" spans="1:2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W127" s="1"/>
    </row>
    <row r="128" spans="1:2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W128" s="1"/>
    </row>
    <row r="129" spans="1:2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W129" s="1"/>
    </row>
    <row r="130" spans="1:2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W130" s="1"/>
    </row>
    <row r="131" spans="1:2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W131" s="1"/>
    </row>
    <row r="132" spans="1:2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W132" s="1"/>
    </row>
    <row r="133" spans="1:2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W133" s="1"/>
    </row>
    <row r="134" spans="1:2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W134" s="1"/>
    </row>
    <row r="135" spans="1:2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W135" s="1"/>
    </row>
    <row r="136" spans="1:2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W136" s="1"/>
    </row>
    <row r="137" spans="1:2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W137" s="1"/>
    </row>
    <row r="138" spans="1:2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W138" s="1"/>
    </row>
    <row r="139" spans="1:2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W139" s="1"/>
    </row>
    <row r="140" spans="1:2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W140" s="1"/>
    </row>
    <row r="141" spans="1:2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W141" s="1"/>
    </row>
    <row r="142" spans="1:2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W142" s="1"/>
    </row>
    <row r="143" spans="1:2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W143" s="1"/>
    </row>
    <row r="144" spans="1:2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W144" s="1"/>
    </row>
    <row r="145" spans="1:2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W145" s="1"/>
    </row>
    <row r="146" spans="1:2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W146" s="1"/>
    </row>
    <row r="147" spans="1:2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W147" s="1"/>
    </row>
    <row r="148" spans="1:2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W148" s="1"/>
    </row>
    <row r="149" spans="1:2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W149" s="1"/>
    </row>
    <row r="150" spans="1:2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W150" s="1"/>
    </row>
    <row r="151" spans="1:2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W151" s="1"/>
    </row>
    <row r="152" spans="1:2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W154" s="1"/>
    </row>
    <row r="155" spans="1:2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W155" s="1"/>
    </row>
    <row r="156" spans="1:2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W156" s="1"/>
    </row>
    <row r="157" spans="1:2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W157" s="1"/>
    </row>
    <row r="158" spans="1:2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W158" s="1"/>
    </row>
    <row r="159" spans="1:2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W159" s="1"/>
    </row>
    <row r="160" spans="1:2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W160" s="1"/>
    </row>
    <row r="161" spans="1:2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W161" s="1"/>
    </row>
    <row r="162" spans="1:2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W162" s="1"/>
    </row>
    <row r="163" spans="1:2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W163" s="1"/>
    </row>
    <row r="164" spans="1:2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W164" s="1"/>
    </row>
    <row r="165" spans="1:2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W165" s="1"/>
    </row>
  </sheetData>
  <mergeCells count="22">
    <mergeCell ref="A4:A19"/>
    <mergeCell ref="B4:B7"/>
    <mergeCell ref="B9:B10"/>
    <mergeCell ref="B11:B13"/>
    <mergeCell ref="B14:B16"/>
    <mergeCell ref="B17:B19"/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Q4:Y4 Q8:Y19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Q5:Y7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N4:P4 N8:P19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N5:P7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C1" zoomScale="90" zoomScaleNormal="90" workbookViewId="0">
      <selection activeCell="K23" sqref="K23:O23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9" bestFit="1" customWidth="1"/>
    <col min="4" max="4" width="60.140625" style="19" customWidth="1"/>
    <col min="5" max="5" width="10.5703125" style="10" bestFit="1" customWidth="1"/>
    <col min="6" max="6" width="7.7109375" style="10" bestFit="1" customWidth="1"/>
    <col min="7" max="7" width="12.28515625" style="9" customWidth="1"/>
    <col min="8" max="8" width="7.7109375" style="13" bestFit="1" customWidth="1"/>
    <col min="9" max="9" width="7.85546875" style="13" customWidth="1"/>
    <col min="10" max="10" width="12.7109375" style="2" bestFit="1" customWidth="1"/>
    <col min="11" max="11" width="10.28515625" style="7" bestFit="1" customWidth="1"/>
    <col min="12" max="12" width="16.28515625" style="11" customWidth="1"/>
    <col min="13" max="13" width="12.5703125" style="12" customWidth="1"/>
    <col min="14" max="15" width="15.85546875" style="1" bestFit="1" customWidth="1"/>
    <col min="16" max="16384" width="9.7109375" style="1"/>
  </cols>
  <sheetData>
    <row r="1" spans="1:15" ht="31.5" customHeight="1" x14ac:dyDescent="0.25">
      <c r="A1" s="57" t="s">
        <v>23</v>
      </c>
      <c r="B1" s="57"/>
      <c r="C1" s="57"/>
      <c r="D1" s="57" t="s">
        <v>24</v>
      </c>
      <c r="E1" s="57"/>
      <c r="F1" s="57"/>
      <c r="G1" s="57"/>
      <c r="H1" s="57"/>
      <c r="I1" s="57"/>
      <c r="J1" s="57"/>
      <c r="K1" s="57" t="s">
        <v>25</v>
      </c>
      <c r="L1" s="57"/>
      <c r="M1" s="57"/>
      <c r="N1" s="57"/>
      <c r="O1" s="57"/>
    </row>
    <row r="2" spans="1:15" s="2" customFormat="1" ht="30.75" customHeight="1" x14ac:dyDescent="0.2">
      <c r="A2" s="57" t="s">
        <v>45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s="2" customFormat="1" ht="45" x14ac:dyDescent="0.2">
      <c r="A3" s="23" t="s">
        <v>3</v>
      </c>
      <c r="B3" s="23" t="s">
        <v>1</v>
      </c>
      <c r="C3" s="24" t="s">
        <v>5</v>
      </c>
      <c r="D3" s="24" t="s">
        <v>7</v>
      </c>
      <c r="E3" s="24" t="s">
        <v>14</v>
      </c>
      <c r="F3" s="24" t="s">
        <v>10</v>
      </c>
      <c r="G3" s="24" t="s">
        <v>8</v>
      </c>
      <c r="H3" s="25" t="s">
        <v>4</v>
      </c>
      <c r="I3" s="26" t="s">
        <v>11</v>
      </c>
      <c r="J3" s="27" t="s">
        <v>6</v>
      </c>
      <c r="K3" s="28" t="s">
        <v>73</v>
      </c>
      <c r="L3" s="29" t="s">
        <v>46</v>
      </c>
      <c r="M3" s="25" t="s">
        <v>47</v>
      </c>
      <c r="N3" s="49" t="s">
        <v>64</v>
      </c>
      <c r="O3" s="49" t="s">
        <v>110</v>
      </c>
    </row>
    <row r="4" spans="1:15" x14ac:dyDescent="0.25">
      <c r="A4" s="58" t="s">
        <v>26</v>
      </c>
      <c r="B4" s="60">
        <v>1</v>
      </c>
      <c r="C4" s="17">
        <v>1</v>
      </c>
      <c r="D4" s="18" t="s">
        <v>27</v>
      </c>
      <c r="E4" s="15"/>
      <c r="F4" s="14"/>
      <c r="G4" s="14" t="s">
        <v>31</v>
      </c>
      <c r="H4" s="14"/>
      <c r="I4" s="14">
        <v>20</v>
      </c>
      <c r="J4" s="20">
        <v>7.1</v>
      </c>
      <c r="K4" s="30">
        <f>REIT!K4+ESAG!K4+CEART!K4+FAED!K4+CEAD!K4+CEFID!K4+CESFI!K4+CERES!K4</f>
        <v>930</v>
      </c>
      <c r="L4" s="21">
        <f>(REIT!K4-REIT!L4)+(ESAG!K4-ESAG!L4)+(CEART!K4-CEART!L4)+(FAED!K4-FAED!L4)+(CEAD!K4-CEAD!L4)+(CEFID!K4-CEFID!L4)+(CESFI!K4-CESFI!L4)+(CERES!K4-CERES!L4)</f>
        <v>670</v>
      </c>
      <c r="M4" s="54">
        <f>K4-L4</f>
        <v>260</v>
      </c>
      <c r="N4" s="56">
        <f>J4*K4</f>
        <v>6603</v>
      </c>
      <c r="O4" s="56">
        <f>J4*L4</f>
        <v>4757</v>
      </c>
    </row>
    <row r="5" spans="1:15" x14ac:dyDescent="0.25">
      <c r="A5" s="58"/>
      <c r="B5" s="60"/>
      <c r="C5" s="17">
        <v>2</v>
      </c>
      <c r="D5" s="18" t="s">
        <v>28</v>
      </c>
      <c r="E5" s="15"/>
      <c r="F5" s="14"/>
      <c r="G5" s="14" t="s">
        <v>31</v>
      </c>
      <c r="H5" s="14"/>
      <c r="I5" s="14">
        <v>20</v>
      </c>
      <c r="J5" s="20">
        <v>8</v>
      </c>
      <c r="K5" s="30">
        <f>REIT!K5+ESAG!K5+CEART!K5+FAED!K5+CEAD!K5+CEFID!K5+CESFI!K5+CERES!K5</f>
        <v>11080</v>
      </c>
      <c r="L5" s="21">
        <f>(REIT!K5-REIT!L5)+(ESAG!K5-ESAG!L5)+(CEART!K5-CEART!L5)+(FAED!K5-FAED!L5)+(CEAD!K5-CEAD!L5)+(CEFID!K5-CEFID!L5)+(CESFI!K5-CESFI!L5)+(CERES!K5-CERES!L5)</f>
        <v>8243</v>
      </c>
      <c r="M5" s="54">
        <f t="shared" ref="M5:M19" si="0">K5-L5</f>
        <v>2837</v>
      </c>
      <c r="N5" s="56">
        <f t="shared" ref="N5:N19" si="1">J5*K5</f>
        <v>88640</v>
      </c>
      <c r="O5" s="56">
        <f t="shared" ref="O5:O19" si="2">J5*L5</f>
        <v>65944</v>
      </c>
    </row>
    <row r="6" spans="1:15" x14ac:dyDescent="0.25">
      <c r="A6" s="58"/>
      <c r="B6" s="60"/>
      <c r="C6" s="17">
        <v>3</v>
      </c>
      <c r="D6" s="18" t="s">
        <v>29</v>
      </c>
      <c r="E6" s="15"/>
      <c r="F6" s="14"/>
      <c r="G6" s="14" t="s">
        <v>31</v>
      </c>
      <c r="H6" s="14"/>
      <c r="I6" s="14">
        <v>20</v>
      </c>
      <c r="J6" s="20">
        <v>11.2</v>
      </c>
      <c r="K6" s="30">
        <f>REIT!K6+ESAG!K6+CEART!K6+FAED!K6+CEAD!K6+CEFID!K6+CESFI!K6+CERES!K6</f>
        <v>2005</v>
      </c>
      <c r="L6" s="21">
        <f>(REIT!K6-REIT!L6)+(ESAG!K6-ESAG!L6)+(CEART!K6-CEART!L6)+(FAED!K6-FAED!L6)+(CEAD!K6-CEAD!L6)+(CEFID!K6-CEFID!L6)+(CESFI!K6-CESFI!L6)+(CERES!K6-CERES!L6)</f>
        <v>1330</v>
      </c>
      <c r="M6" s="54">
        <f t="shared" si="0"/>
        <v>675</v>
      </c>
      <c r="N6" s="56">
        <f t="shared" si="1"/>
        <v>22456</v>
      </c>
      <c r="O6" s="56">
        <f t="shared" si="2"/>
        <v>14895.999999999998</v>
      </c>
    </row>
    <row r="7" spans="1:15" x14ac:dyDescent="0.25">
      <c r="A7" s="58"/>
      <c r="B7" s="60"/>
      <c r="C7" s="17">
        <v>4</v>
      </c>
      <c r="D7" s="18" t="s">
        <v>30</v>
      </c>
      <c r="E7" s="15"/>
      <c r="F7" s="14"/>
      <c r="G7" s="14" t="s">
        <v>31</v>
      </c>
      <c r="H7" s="14"/>
      <c r="I7" s="14">
        <v>20</v>
      </c>
      <c r="J7" s="20">
        <v>25.98</v>
      </c>
      <c r="K7" s="30">
        <f>REIT!K7+ESAG!K7+CEART!K7+FAED!K7+CEAD!K7+CEFID!K7+CESFI!K7+CERES!K7</f>
        <v>750</v>
      </c>
      <c r="L7" s="21">
        <f>(REIT!K7-REIT!L7)+(ESAG!K7-ESAG!L7)+(CEART!K7-CEART!L7)+(FAED!K7-FAED!L7)+(CEAD!K7-CEAD!L7)+(CEFID!K7-CEFID!L7)+(CESFI!K7-CESFI!L7)+(CERES!K7-CERES!L7)</f>
        <v>500</v>
      </c>
      <c r="M7" s="54">
        <f t="shared" si="0"/>
        <v>250</v>
      </c>
      <c r="N7" s="56">
        <f t="shared" si="1"/>
        <v>19485</v>
      </c>
      <c r="O7" s="56">
        <f t="shared" si="2"/>
        <v>12990</v>
      </c>
    </row>
    <row r="8" spans="1:15" ht="26.25" x14ac:dyDescent="0.25">
      <c r="A8" s="58"/>
      <c r="B8" s="17">
        <v>2</v>
      </c>
      <c r="C8" s="17">
        <v>5</v>
      </c>
      <c r="D8" s="18" t="s">
        <v>32</v>
      </c>
      <c r="E8" s="16"/>
      <c r="F8" s="14"/>
      <c r="G8" s="14" t="s">
        <v>31</v>
      </c>
      <c r="H8" s="14"/>
      <c r="I8" s="14">
        <v>20</v>
      </c>
      <c r="J8" s="20">
        <v>12</v>
      </c>
      <c r="K8" s="30">
        <f>REIT!K8+ESAG!K8+CEART!K8+FAED!K8+CEAD!K8+CEFID!K8+CESFI!K8+CERES!K8</f>
        <v>180</v>
      </c>
      <c r="L8" s="21">
        <f>(REIT!K8-REIT!L8)+(ESAG!K8-ESAG!L8)+(CEART!K8-CEART!L8)+(FAED!K8-FAED!L8)+(CEAD!K8-CEAD!L8)+(CEFID!K8-CEFID!L8)+(CESFI!K8-CESFI!L8)+(CERES!K8-CERES!L8)</f>
        <v>0</v>
      </c>
      <c r="M8" s="54">
        <f t="shared" si="0"/>
        <v>180</v>
      </c>
      <c r="N8" s="56">
        <f t="shared" si="1"/>
        <v>2160</v>
      </c>
      <c r="O8" s="56">
        <f t="shared" si="2"/>
        <v>0</v>
      </c>
    </row>
    <row r="9" spans="1:15" x14ac:dyDescent="0.25">
      <c r="A9" s="58"/>
      <c r="B9" s="60">
        <v>3</v>
      </c>
      <c r="C9" s="17">
        <v>6</v>
      </c>
      <c r="D9" s="18" t="s">
        <v>33</v>
      </c>
      <c r="E9" s="16"/>
      <c r="F9" s="14"/>
      <c r="G9" s="14" t="s">
        <v>31</v>
      </c>
      <c r="H9" s="14"/>
      <c r="I9" s="14">
        <v>20</v>
      </c>
      <c r="J9" s="20">
        <v>11.76</v>
      </c>
      <c r="K9" s="30">
        <f>REIT!K9+ESAG!K9+CEART!K9+FAED!K9+CEAD!K9+CEFID!K9+CESFI!K9+CERES!K9</f>
        <v>2600</v>
      </c>
      <c r="L9" s="21">
        <f>(REIT!K9-REIT!L9)+(ESAG!K9-ESAG!L9)+(CEART!K9-CEART!L9)+(FAED!K9-FAED!L9)+(CEAD!K9-CEAD!L9)+(CEFID!K9-CEFID!L9)+(CESFI!K9-CESFI!L9)+(CERES!K9-CERES!L9)</f>
        <v>320</v>
      </c>
      <c r="M9" s="54">
        <f t="shared" si="0"/>
        <v>2280</v>
      </c>
      <c r="N9" s="56">
        <f t="shared" si="1"/>
        <v>30576</v>
      </c>
      <c r="O9" s="56">
        <f t="shared" si="2"/>
        <v>3763.2</v>
      </c>
    </row>
    <row r="10" spans="1:15" x14ac:dyDescent="0.25">
      <c r="A10" s="58"/>
      <c r="B10" s="60"/>
      <c r="C10" s="17">
        <v>7</v>
      </c>
      <c r="D10" s="18" t="s">
        <v>34</v>
      </c>
      <c r="E10" s="16"/>
      <c r="F10" s="14"/>
      <c r="G10" s="14" t="s">
        <v>31</v>
      </c>
      <c r="H10" s="14"/>
      <c r="I10" s="14">
        <v>20</v>
      </c>
      <c r="J10" s="20">
        <v>26.82</v>
      </c>
      <c r="K10" s="30">
        <f>REIT!K10+ESAG!K10+CEART!K10+FAED!K10+CEAD!K10+CEFID!K10+CESFI!K10+CERES!K10</f>
        <v>150</v>
      </c>
      <c r="L10" s="21">
        <f>(REIT!K10-REIT!L10)+(ESAG!K10-ESAG!L10)+(CEART!K10-CEART!L10)+(FAED!K10-FAED!L10)+(CEAD!K10-CEAD!L10)+(CEFID!K10-CEFID!L10)+(CESFI!K10-CESFI!L10)+(CERES!K10-CERES!L10)</f>
        <v>0</v>
      </c>
      <c r="M10" s="54">
        <f t="shared" si="0"/>
        <v>150</v>
      </c>
      <c r="N10" s="56">
        <f t="shared" si="1"/>
        <v>4023</v>
      </c>
      <c r="O10" s="56">
        <f t="shared" si="2"/>
        <v>0</v>
      </c>
    </row>
    <row r="11" spans="1:15" x14ac:dyDescent="0.25">
      <c r="A11" s="58"/>
      <c r="B11" s="60">
        <v>4</v>
      </c>
      <c r="C11" s="17">
        <v>8</v>
      </c>
      <c r="D11" s="18" t="s">
        <v>35</v>
      </c>
      <c r="E11" s="16"/>
      <c r="F11" s="14"/>
      <c r="G11" s="14" t="s">
        <v>38</v>
      </c>
      <c r="H11" s="14"/>
      <c r="I11" s="14">
        <v>20</v>
      </c>
      <c r="J11" s="20">
        <v>7.23</v>
      </c>
      <c r="K11" s="30">
        <f>REIT!K11+ESAG!K11+CEART!K11+FAED!K11+CEAD!K11+CEFID!K11+CESFI!K11+CERES!K11</f>
        <v>900</v>
      </c>
      <c r="L11" s="21">
        <f>(REIT!K11-REIT!L11)+(ESAG!K11-ESAG!L11)+(CEART!K11-CEART!L11)+(FAED!K11-FAED!L11)+(CEAD!K11-CEAD!L11)+(CEFID!K11-CEFID!L11)+(CESFI!K11-CESFI!L11)+(CERES!K11-CERES!L11)</f>
        <v>800</v>
      </c>
      <c r="M11" s="54">
        <f t="shared" si="0"/>
        <v>100</v>
      </c>
      <c r="N11" s="56">
        <f t="shared" si="1"/>
        <v>6507</v>
      </c>
      <c r="O11" s="56">
        <f t="shared" si="2"/>
        <v>5784</v>
      </c>
    </row>
    <row r="12" spans="1:15" x14ac:dyDescent="0.25">
      <c r="A12" s="58"/>
      <c r="B12" s="60"/>
      <c r="C12" s="17">
        <v>9</v>
      </c>
      <c r="D12" s="18" t="s">
        <v>36</v>
      </c>
      <c r="E12" s="16"/>
      <c r="F12" s="14"/>
      <c r="G12" s="14" t="s">
        <v>38</v>
      </c>
      <c r="H12" s="14"/>
      <c r="I12" s="14">
        <v>20</v>
      </c>
      <c r="J12" s="20">
        <v>15.9</v>
      </c>
      <c r="K12" s="30">
        <f>REIT!K12+ESAG!K12+CEART!K12+FAED!K12+CEAD!K12+CEFID!K12+CESFI!K12+CERES!K12</f>
        <v>900</v>
      </c>
      <c r="L12" s="21">
        <f>(REIT!K12-REIT!L12)+(ESAG!K12-ESAG!L12)+(CEART!K12-CEART!L12)+(FAED!K12-FAED!L12)+(CEAD!K12-CEAD!L12)+(CEFID!K12-CEFID!L12)+(CESFI!K12-CESFI!L12)+(CERES!K12-CERES!L12)</f>
        <v>750</v>
      </c>
      <c r="M12" s="54">
        <f t="shared" si="0"/>
        <v>150</v>
      </c>
      <c r="N12" s="56">
        <f t="shared" si="1"/>
        <v>14310</v>
      </c>
      <c r="O12" s="56">
        <f t="shared" si="2"/>
        <v>11925</v>
      </c>
    </row>
    <row r="13" spans="1:15" x14ac:dyDescent="0.25">
      <c r="A13" s="58"/>
      <c r="B13" s="60"/>
      <c r="C13" s="17">
        <v>10</v>
      </c>
      <c r="D13" s="18" t="s">
        <v>37</v>
      </c>
      <c r="E13" s="16"/>
      <c r="F13" s="14"/>
      <c r="G13" s="14" t="s">
        <v>38</v>
      </c>
      <c r="H13" s="14"/>
      <c r="I13" s="14">
        <v>20</v>
      </c>
      <c r="J13" s="20">
        <v>15.9</v>
      </c>
      <c r="K13" s="30">
        <f>REIT!K13+ESAG!K13+CEART!K13+FAED!K13+CEAD!K13+CEFID!K13+CESFI!K13+CERES!K13</f>
        <v>900</v>
      </c>
      <c r="L13" s="21">
        <f>(REIT!K13-REIT!L13)+(ESAG!K13-ESAG!L13)+(CEART!K13-CEART!L13)+(FAED!K13-FAED!L13)+(CEAD!K13-CEAD!L13)+(CEFID!K13-CEFID!L13)+(CESFI!K13-CESFI!L13)+(CERES!K13-CERES!L13)</f>
        <v>850</v>
      </c>
      <c r="M13" s="54">
        <f t="shared" si="0"/>
        <v>50</v>
      </c>
      <c r="N13" s="56">
        <f t="shared" si="1"/>
        <v>14310</v>
      </c>
      <c r="O13" s="56">
        <f t="shared" si="2"/>
        <v>13515</v>
      </c>
    </row>
    <row r="14" spans="1:15" x14ac:dyDescent="0.25">
      <c r="A14" s="58"/>
      <c r="B14" s="60">
        <v>5</v>
      </c>
      <c r="C14" s="17">
        <v>11</v>
      </c>
      <c r="D14" s="18" t="s">
        <v>39</v>
      </c>
      <c r="E14" s="16"/>
      <c r="F14" s="14"/>
      <c r="G14" s="14" t="s">
        <v>38</v>
      </c>
      <c r="H14" s="14"/>
      <c r="I14" s="14">
        <v>20</v>
      </c>
      <c r="J14" s="20">
        <v>4.9400000000000004</v>
      </c>
      <c r="K14" s="30">
        <f>REIT!K14+ESAG!K14+CEART!K14+FAED!K14+CEAD!K14+CEFID!K14+CESFI!K14+CERES!K14</f>
        <v>4800</v>
      </c>
      <c r="L14" s="21">
        <f>(REIT!K14-REIT!L14)+(ESAG!K14-ESAG!L14)+(CEART!K14-CEART!L14)+(FAED!K14-FAED!L14)+(CEAD!K14-CEAD!L14)+(CEFID!K14-CEFID!L14)+(CESFI!K14-CESFI!L14)+(CERES!K14-CERES!L14)</f>
        <v>4800</v>
      </c>
      <c r="M14" s="54">
        <f t="shared" si="0"/>
        <v>0</v>
      </c>
      <c r="N14" s="56">
        <f t="shared" si="1"/>
        <v>23712.000000000004</v>
      </c>
      <c r="O14" s="56">
        <f t="shared" si="2"/>
        <v>23712.000000000004</v>
      </c>
    </row>
    <row r="15" spans="1:15" x14ac:dyDescent="0.25">
      <c r="A15" s="58"/>
      <c r="B15" s="60"/>
      <c r="C15" s="17">
        <v>12</v>
      </c>
      <c r="D15" s="18" t="s">
        <v>40</v>
      </c>
      <c r="E15" s="16"/>
      <c r="F15" s="14"/>
      <c r="G15" s="14" t="s">
        <v>38</v>
      </c>
      <c r="H15" s="14"/>
      <c r="I15" s="14">
        <v>20</v>
      </c>
      <c r="J15" s="20">
        <v>13.1</v>
      </c>
      <c r="K15" s="30">
        <f>REIT!K15+ESAG!K15+CEART!K15+FAED!K15+CEAD!K15+CEFID!K15+CESFI!K15+CERES!K15</f>
        <v>4800</v>
      </c>
      <c r="L15" s="21">
        <f>(REIT!K15-REIT!L15)+(ESAG!K15-ESAG!L15)+(CEART!K15-CEART!L15)+(FAED!K15-FAED!L15)+(CEAD!K15-CEAD!L15)+(CEFID!K15-CEFID!L15)+(CESFI!K15-CESFI!L15)+(CERES!K15-CERES!L15)</f>
        <v>4800</v>
      </c>
      <c r="M15" s="54">
        <f t="shared" si="0"/>
        <v>0</v>
      </c>
      <c r="N15" s="56">
        <f t="shared" si="1"/>
        <v>62880</v>
      </c>
      <c r="O15" s="56">
        <f t="shared" si="2"/>
        <v>62880</v>
      </c>
    </row>
    <row r="16" spans="1:15" x14ac:dyDescent="0.25">
      <c r="A16" s="58"/>
      <c r="B16" s="60"/>
      <c r="C16" s="17">
        <v>13</v>
      </c>
      <c r="D16" s="18" t="s">
        <v>41</v>
      </c>
      <c r="E16" s="16"/>
      <c r="F16" s="14"/>
      <c r="G16" s="14" t="s">
        <v>38</v>
      </c>
      <c r="H16" s="14"/>
      <c r="I16" s="14">
        <v>20</v>
      </c>
      <c r="J16" s="20">
        <v>13.1</v>
      </c>
      <c r="K16" s="30">
        <f>REIT!K16+ESAG!K16+CEART!K16+FAED!K16+CEAD!K16+CEFID!K16+CESFI!K16+CERES!K16</f>
        <v>4800</v>
      </c>
      <c r="L16" s="21">
        <f>(REIT!K16-REIT!L16)+(ESAG!K16-ESAG!L16)+(CEART!K16-CEART!L16)+(FAED!K16-FAED!L16)+(CEAD!K16-CEAD!L16)+(CEFID!K16-CEFID!L16)+(CESFI!K16-CESFI!L16)+(CERES!K16-CERES!L16)</f>
        <v>4800</v>
      </c>
      <c r="M16" s="54">
        <f t="shared" si="0"/>
        <v>0</v>
      </c>
      <c r="N16" s="56">
        <f t="shared" si="1"/>
        <v>62880</v>
      </c>
      <c r="O16" s="56">
        <f t="shared" si="2"/>
        <v>62880</v>
      </c>
    </row>
    <row r="17" spans="1:15" ht="26.25" x14ac:dyDescent="0.25">
      <c r="A17" s="58"/>
      <c r="B17" s="60">
        <v>6</v>
      </c>
      <c r="C17" s="17">
        <v>14</v>
      </c>
      <c r="D17" s="18" t="s">
        <v>42</v>
      </c>
      <c r="E17" s="16"/>
      <c r="F17" s="14"/>
      <c r="G17" s="14" t="s">
        <v>38</v>
      </c>
      <c r="H17" s="14"/>
      <c r="I17" s="14">
        <v>20</v>
      </c>
      <c r="J17" s="20">
        <v>7.92</v>
      </c>
      <c r="K17" s="30">
        <f>REIT!K17+ESAG!K17+CEART!K17+FAED!K17+CEAD!K17+CEFID!K17+CESFI!K17+CERES!K17</f>
        <v>940</v>
      </c>
      <c r="L17" s="21">
        <f>(REIT!K17-REIT!L17)+(ESAG!K17-ESAG!L17)+(CEART!K17-CEART!L17)+(FAED!K17-FAED!L17)+(CEAD!K17-CEAD!L17)+(CEFID!K17-CEFID!L17)+(CESFI!K17-CESFI!L17)+(CERES!K17-CERES!L17)</f>
        <v>940</v>
      </c>
      <c r="M17" s="54">
        <f t="shared" si="0"/>
        <v>0</v>
      </c>
      <c r="N17" s="56">
        <f t="shared" si="1"/>
        <v>7444.8</v>
      </c>
      <c r="O17" s="56">
        <f t="shared" si="2"/>
        <v>7444.8</v>
      </c>
    </row>
    <row r="18" spans="1:15" ht="26.25" x14ac:dyDescent="0.25">
      <c r="A18" s="58"/>
      <c r="B18" s="60"/>
      <c r="C18" s="17">
        <v>15</v>
      </c>
      <c r="D18" s="18" t="s">
        <v>43</v>
      </c>
      <c r="E18" s="16"/>
      <c r="F18" s="14"/>
      <c r="G18" s="14" t="s">
        <v>38</v>
      </c>
      <c r="H18" s="14"/>
      <c r="I18" s="14">
        <v>20</v>
      </c>
      <c r="J18" s="20">
        <v>17.100000000000001</v>
      </c>
      <c r="K18" s="30">
        <f>REIT!K18+ESAG!K18+CEART!K18+FAED!K18+CEAD!K18+CEFID!K18+CESFI!K18+CERES!K18</f>
        <v>940</v>
      </c>
      <c r="L18" s="21">
        <f>(REIT!K18-REIT!L18)+(ESAG!K18-ESAG!L18)+(CEART!K18-CEART!L18)+(FAED!K18-FAED!L18)+(CEAD!K18-CEAD!L18)+(CEFID!K18-CEFID!L18)+(CESFI!K18-CESFI!L18)+(CERES!K18-CERES!L18)</f>
        <v>940</v>
      </c>
      <c r="M18" s="54">
        <f t="shared" si="0"/>
        <v>0</v>
      </c>
      <c r="N18" s="56">
        <f t="shared" si="1"/>
        <v>16074.000000000002</v>
      </c>
      <c r="O18" s="56">
        <f t="shared" si="2"/>
        <v>16074.000000000002</v>
      </c>
    </row>
    <row r="19" spans="1:15" ht="26.25" x14ac:dyDescent="0.25">
      <c r="A19" s="58"/>
      <c r="B19" s="60"/>
      <c r="C19" s="17">
        <v>16</v>
      </c>
      <c r="D19" s="18" t="s">
        <v>44</v>
      </c>
      <c r="E19" s="16"/>
      <c r="F19" s="14"/>
      <c r="G19" s="14" t="s">
        <v>38</v>
      </c>
      <c r="H19" s="14"/>
      <c r="I19" s="14">
        <v>20</v>
      </c>
      <c r="J19" s="20">
        <v>17.100000000000001</v>
      </c>
      <c r="K19" s="30">
        <f>REIT!K19+ESAG!K19+CEART!K19+FAED!K19+CEAD!K19+CEFID!K19+CESFI!K19+CERES!K19</f>
        <v>940</v>
      </c>
      <c r="L19" s="21">
        <f>(REIT!K19-REIT!L19)+(ESAG!K19-ESAG!L19)+(CEART!K19-CEART!L19)+(FAED!K19-FAED!L19)+(CEAD!K19-CEAD!L19)+(CEFID!K19-CEFID!L19)+(CESFI!K19-CESFI!L19)+(CERES!K19-CERES!L19)</f>
        <v>940</v>
      </c>
      <c r="M19" s="54">
        <f t="shared" si="0"/>
        <v>0</v>
      </c>
      <c r="N19" s="56">
        <f t="shared" si="1"/>
        <v>16074.000000000002</v>
      </c>
      <c r="O19" s="56">
        <f t="shared" si="2"/>
        <v>16074.000000000002</v>
      </c>
    </row>
    <row r="20" spans="1:15" ht="15.75" x14ac:dyDescent="0.25">
      <c r="N20" s="55">
        <f>SUM(N4:N19)</f>
        <v>398134.8</v>
      </c>
      <c r="O20" s="55">
        <f>SUM(O4:O19)</f>
        <v>322639</v>
      </c>
    </row>
    <row r="22" spans="1:15" ht="15.75" x14ac:dyDescent="0.25">
      <c r="K22" s="68" t="s">
        <v>118</v>
      </c>
      <c r="L22" s="69"/>
      <c r="M22" s="69"/>
      <c r="N22" s="69"/>
      <c r="O22" s="70"/>
    </row>
    <row r="23" spans="1:15" ht="15.75" x14ac:dyDescent="0.25">
      <c r="K23" s="71" t="s">
        <v>116</v>
      </c>
      <c r="L23" s="72"/>
      <c r="M23" s="72"/>
      <c r="N23" s="72"/>
      <c r="O23" s="73"/>
    </row>
    <row r="24" spans="1:15" ht="15.75" x14ac:dyDescent="0.25">
      <c r="K24" s="74" t="s">
        <v>117</v>
      </c>
      <c r="L24" s="75"/>
      <c r="M24" s="75"/>
      <c r="N24" s="75"/>
      <c r="O24" s="76"/>
    </row>
    <row r="25" spans="1:15" ht="15.75" x14ac:dyDescent="0.25">
      <c r="K25" s="77" t="s">
        <v>111</v>
      </c>
      <c r="L25" s="78"/>
      <c r="M25" s="78"/>
      <c r="N25" s="78"/>
      <c r="O25" s="50">
        <f>N20</f>
        <v>398134.8</v>
      </c>
    </row>
    <row r="26" spans="1:15" ht="15.75" x14ac:dyDescent="0.25">
      <c r="K26" s="61" t="s">
        <v>112</v>
      </c>
      <c r="L26" s="62"/>
      <c r="M26" s="62"/>
      <c r="N26" s="62"/>
      <c r="O26" s="51">
        <f>O20</f>
        <v>322639</v>
      </c>
    </row>
    <row r="27" spans="1:15" ht="15.75" x14ac:dyDescent="0.25">
      <c r="K27" s="61" t="s">
        <v>113</v>
      </c>
      <c r="L27" s="62"/>
      <c r="M27" s="62"/>
      <c r="N27" s="62"/>
      <c r="O27" s="52">
        <v>7.0000000000000007E-2</v>
      </c>
    </row>
    <row r="28" spans="1:15" ht="15.75" x14ac:dyDescent="0.25">
      <c r="K28" s="63" t="s">
        <v>114</v>
      </c>
      <c r="L28" s="64"/>
      <c r="M28" s="64"/>
      <c r="N28" s="64"/>
      <c r="O28" s="53">
        <f>O26/O25</f>
        <v>0.81037628461516054</v>
      </c>
    </row>
    <row r="29" spans="1:15" ht="15.75" x14ac:dyDescent="0.25">
      <c r="K29" s="65" t="s">
        <v>115</v>
      </c>
      <c r="L29" s="66"/>
      <c r="M29" s="66"/>
      <c r="N29" s="66"/>
      <c r="O29" s="67"/>
    </row>
  </sheetData>
  <mergeCells count="18">
    <mergeCell ref="B14:B16"/>
    <mergeCell ref="B17:B19"/>
    <mergeCell ref="K27:N27"/>
    <mergeCell ref="K28:N28"/>
    <mergeCell ref="K29:O29"/>
    <mergeCell ref="K1:O1"/>
    <mergeCell ref="A2:O2"/>
    <mergeCell ref="K22:O22"/>
    <mergeCell ref="K23:O23"/>
    <mergeCell ref="K24:O24"/>
    <mergeCell ref="K25:N25"/>
    <mergeCell ref="K26:N26"/>
    <mergeCell ref="D1:J1"/>
    <mergeCell ref="A1:C1"/>
    <mergeCell ref="A4:A19"/>
    <mergeCell ref="B4:B7"/>
    <mergeCell ref="B9:B10"/>
    <mergeCell ref="B11:B13"/>
  </mergeCells>
  <pageMargins left="0.74791666666666667" right="0.74791666666666667" top="0.98402777777777772" bottom="0.98402777777777772" header="0.51180555555555551" footer="0.51180555555555551"/>
  <pageSetup paperSize="9" scale="65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1"/>
  <sheetViews>
    <sheetView zoomScale="90" zoomScaleNormal="90" workbookViewId="0">
      <selection activeCell="H5" sqref="H5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37" style="19" bestFit="1" customWidth="1"/>
    <col min="5" max="5" width="9.28515625" style="9" bestFit="1" customWidth="1"/>
    <col min="6" max="6" width="6.5703125" style="13" bestFit="1" customWidth="1"/>
    <col min="7" max="7" width="11.5703125" style="2" customWidth="1"/>
    <col min="8" max="8" width="11" style="7" customWidth="1"/>
    <col min="9" max="9" width="14.7109375" style="11" bestFit="1" customWidth="1"/>
    <col min="10" max="10" width="10" style="12" customWidth="1"/>
    <col min="11" max="11" width="12.7109375" style="1" customWidth="1"/>
    <col min="12" max="16384" width="9.7109375" style="1"/>
  </cols>
  <sheetData>
    <row r="3" spans="1:11" ht="45.75" customHeight="1" x14ac:dyDescent="0.25">
      <c r="A3" s="57" t="s">
        <v>23</v>
      </c>
      <c r="B3" s="57"/>
      <c r="C3" s="57"/>
      <c r="D3" s="57" t="s">
        <v>24</v>
      </c>
      <c r="E3" s="57"/>
      <c r="F3" s="57"/>
      <c r="G3" s="57"/>
      <c r="H3" s="79" t="s">
        <v>25</v>
      </c>
      <c r="I3" s="79"/>
      <c r="J3" s="79"/>
      <c r="K3" s="79"/>
    </row>
    <row r="4" spans="1:11" s="2" customFormat="1" ht="30" x14ac:dyDescent="0.2">
      <c r="A4" s="23" t="s">
        <v>3</v>
      </c>
      <c r="B4" s="23" t="s">
        <v>1</v>
      </c>
      <c r="C4" s="24" t="s">
        <v>5</v>
      </c>
      <c r="D4" s="24" t="s">
        <v>7</v>
      </c>
      <c r="E4" s="24" t="s">
        <v>8</v>
      </c>
      <c r="F4" s="26" t="s">
        <v>11</v>
      </c>
      <c r="G4" s="27" t="s">
        <v>66</v>
      </c>
      <c r="H4" s="28" t="s">
        <v>63</v>
      </c>
      <c r="I4" s="27" t="s">
        <v>64</v>
      </c>
      <c r="J4" s="27" t="s">
        <v>61</v>
      </c>
      <c r="K4" s="27" t="s">
        <v>62</v>
      </c>
    </row>
    <row r="5" spans="1:11" s="2" customFormat="1" x14ac:dyDescent="0.25">
      <c r="A5" s="83" t="s">
        <v>65</v>
      </c>
      <c r="B5" s="80">
        <v>1</v>
      </c>
      <c r="C5" s="34">
        <v>1</v>
      </c>
      <c r="D5" s="18" t="s">
        <v>67</v>
      </c>
      <c r="E5" s="14" t="s">
        <v>31</v>
      </c>
      <c r="F5" s="14">
        <v>20</v>
      </c>
      <c r="G5" s="20">
        <v>7.1</v>
      </c>
      <c r="H5" s="35">
        <v>580</v>
      </c>
      <c r="I5" s="37">
        <f t="shared" ref="I5:I8" si="0">H5*G5</f>
        <v>4118</v>
      </c>
      <c r="J5" s="39">
        <v>350</v>
      </c>
      <c r="K5" s="38">
        <f>J5*G5</f>
        <v>2485</v>
      </c>
    </row>
    <row r="6" spans="1:11" ht="15" customHeight="1" x14ac:dyDescent="0.25">
      <c r="A6" s="84"/>
      <c r="B6" s="81"/>
      <c r="C6" s="34">
        <v>2</v>
      </c>
      <c r="D6" s="18" t="s">
        <v>69</v>
      </c>
      <c r="E6" s="14" t="s">
        <v>31</v>
      </c>
      <c r="F6" s="14">
        <v>20</v>
      </c>
      <c r="G6" s="20">
        <v>8</v>
      </c>
      <c r="H6" s="35">
        <v>10580</v>
      </c>
      <c r="I6" s="37">
        <f t="shared" si="0"/>
        <v>84640</v>
      </c>
      <c r="J6" s="39">
        <v>500</v>
      </c>
      <c r="K6" s="38">
        <f>J6*G6</f>
        <v>4000</v>
      </c>
    </row>
    <row r="7" spans="1:11" x14ac:dyDescent="0.25">
      <c r="A7" s="84"/>
      <c r="B7" s="81"/>
      <c r="C7" s="34">
        <v>3</v>
      </c>
      <c r="D7" s="18" t="s">
        <v>70</v>
      </c>
      <c r="E7" s="14" t="s">
        <v>31</v>
      </c>
      <c r="F7" s="14">
        <v>20</v>
      </c>
      <c r="G7" s="20">
        <v>11.2</v>
      </c>
      <c r="H7" s="35">
        <v>1880</v>
      </c>
      <c r="I7" s="37">
        <f t="shared" si="0"/>
        <v>21056</v>
      </c>
      <c r="J7" s="39">
        <v>125</v>
      </c>
      <c r="K7" s="38">
        <f t="shared" ref="K7:K8" si="1">J7*G7</f>
        <v>1400</v>
      </c>
    </row>
    <row r="8" spans="1:11" x14ac:dyDescent="0.25">
      <c r="A8" s="85"/>
      <c r="B8" s="82"/>
      <c r="C8" s="34">
        <v>4</v>
      </c>
      <c r="D8" s="18" t="s">
        <v>71</v>
      </c>
      <c r="E8" s="14" t="s">
        <v>31</v>
      </c>
      <c r="F8" s="14">
        <v>20</v>
      </c>
      <c r="G8" s="20">
        <v>25.98</v>
      </c>
      <c r="H8" s="35">
        <v>700</v>
      </c>
      <c r="I8" s="37">
        <f t="shared" si="0"/>
        <v>18186</v>
      </c>
      <c r="J8" s="39">
        <v>50</v>
      </c>
      <c r="K8" s="38">
        <f t="shared" si="1"/>
        <v>1299</v>
      </c>
    </row>
    <row r="9" spans="1:11" x14ac:dyDescent="0.25">
      <c r="D9" s="40" t="s">
        <v>68</v>
      </c>
      <c r="I9" s="36">
        <f>SUM(I5:I8)</f>
        <v>128000</v>
      </c>
      <c r="J9" s="41"/>
      <c r="K9" s="42">
        <f>SUM(K5:K8)</f>
        <v>9184</v>
      </c>
    </row>
    <row r="11" spans="1:11" x14ac:dyDescent="0.25">
      <c r="D11" s="19" t="s">
        <v>72</v>
      </c>
      <c r="E11" s="43">
        <f>K9/I9</f>
        <v>7.1749999999999994E-2</v>
      </c>
    </row>
  </sheetData>
  <mergeCells count="5">
    <mergeCell ref="H3:K3"/>
    <mergeCell ref="B5:B8"/>
    <mergeCell ref="A5:A8"/>
    <mergeCell ref="A3:C3"/>
    <mergeCell ref="D3:G3"/>
  </mergeCells>
  <pageMargins left="0.74791666666666667" right="0.74791666666666667" top="0.98402777777777772" bottom="0.98402777777777772" header="0.51180555555555551" footer="0.51180555555555551"/>
  <pageSetup paperSize="9" scale="85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REIT</vt:lpstr>
      <vt:lpstr>ESAG</vt:lpstr>
      <vt:lpstr>CEART</vt:lpstr>
      <vt:lpstr>FAED</vt:lpstr>
      <vt:lpstr>CEAD</vt:lpstr>
      <vt:lpstr>CEFID</vt:lpstr>
      <vt:lpstr>CESFI</vt:lpstr>
      <vt:lpstr>CERES</vt:lpstr>
      <vt:lpstr>GESTOR</vt:lpstr>
      <vt:lpstr>Aditivo 1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2014-09-25T17:00:05Z</cp:lastPrinted>
  <dcterms:created xsi:type="dcterms:W3CDTF">2010-06-19T20:43:11Z</dcterms:created>
  <dcterms:modified xsi:type="dcterms:W3CDTF">2014-11-27T19:33:38Z</dcterms:modified>
</cp:coreProperties>
</file>