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J:\1-CONTRATOS\Administração Contratos\Controle de Saldo de Atas de Registro de Preço\SEA\PE 003 de 2014 - SEA - Gêneros Alimentícios - Vig 21.02.15\"/>
    </mc:Choice>
  </mc:AlternateContent>
  <bookViews>
    <workbookView xWindow="0" yWindow="0" windowWidth="8055" windowHeight="9105" tabRatio="711" firstSheet="2" activeTab="13"/>
  </bookViews>
  <sheets>
    <sheet name="REIT" sheetId="75" r:id="rId1"/>
    <sheet name="ESAG" sheetId="78" r:id="rId2"/>
    <sheet name="CEART" sheetId="79" r:id="rId3"/>
    <sheet name="FAED" sheetId="80" r:id="rId4"/>
    <sheet name="CEAD" sheetId="81" r:id="rId5"/>
    <sheet name="CEFID" sheetId="82" r:id="rId6"/>
    <sheet name="CESFI" sheetId="84" r:id="rId7"/>
    <sheet name="CEAVI" sheetId="85" r:id="rId8"/>
    <sheet name="CCT" sheetId="86" r:id="rId9"/>
    <sheet name="CEPLAN" sheetId="88" r:id="rId10"/>
    <sheet name="CAV" sheetId="87" r:id="rId11"/>
    <sheet name="CEO" sheetId="89" r:id="rId12"/>
    <sheet name="CERES" sheetId="83" r:id="rId13"/>
    <sheet name="GESTOR" sheetId="90" r:id="rId14"/>
    <sheet name="Modelo Anexo II IN 002_2014" sheetId="77" r:id="rId15"/>
  </sheets>
  <definedNames>
    <definedName name="_xlnm._FilterDatabase" localSheetId="13" hidden="1">GESTOR!$A$2:$N$2</definedName>
    <definedName name="diasuteis" localSheetId="10">#REF!</definedName>
    <definedName name="diasuteis" localSheetId="8">#REF!</definedName>
    <definedName name="diasuteis" localSheetId="4">#REF!</definedName>
    <definedName name="diasuteis" localSheetId="2">#REF!</definedName>
    <definedName name="diasuteis" localSheetId="7">#REF!</definedName>
    <definedName name="diasuteis" localSheetId="5">#REF!</definedName>
    <definedName name="diasuteis" localSheetId="11">#REF!</definedName>
    <definedName name="diasuteis" localSheetId="9">#REF!</definedName>
    <definedName name="diasuteis" localSheetId="12">#REF!</definedName>
    <definedName name="diasuteis" localSheetId="6">#REF!</definedName>
    <definedName name="diasuteis" localSheetId="1">#REF!</definedName>
    <definedName name="diasuteis" localSheetId="3">#REF!</definedName>
    <definedName name="diasuteis" localSheetId="13">#REF!</definedName>
    <definedName name="diasuteis" localSheetId="0">#REF!</definedName>
    <definedName name="diasuteis">#REF!</definedName>
    <definedName name="Ferias" localSheetId="10">#REF!</definedName>
    <definedName name="Ferias" localSheetId="8">#REF!</definedName>
    <definedName name="Ferias" localSheetId="4">#REF!</definedName>
    <definedName name="Ferias" localSheetId="2">#REF!</definedName>
    <definedName name="Ferias" localSheetId="7">#REF!</definedName>
    <definedName name="Ferias" localSheetId="5">#REF!</definedName>
    <definedName name="Ferias" localSheetId="11">#REF!</definedName>
    <definedName name="Ferias" localSheetId="9">#REF!</definedName>
    <definedName name="Ferias" localSheetId="12">#REF!</definedName>
    <definedName name="Ferias" localSheetId="6">#REF!</definedName>
    <definedName name="Ferias" localSheetId="1">#REF!</definedName>
    <definedName name="Ferias" localSheetId="3">#REF!</definedName>
    <definedName name="Ferias" localSheetId="13">#REF!</definedName>
    <definedName name="Ferias">#REF!</definedName>
    <definedName name="RD">OFFSET(#REF!,(MATCH(SMALL(#REF!,ROW()-10),#REF!,0)-1),0)</definedName>
  </definedNames>
  <calcPr calcId="152511"/>
</workbook>
</file>

<file path=xl/calcChain.xml><?xml version="1.0" encoding="utf-8"?>
<calcChain xmlns="http://schemas.openxmlformats.org/spreadsheetml/2006/main">
  <c r="P31" i="90" l="1"/>
  <c r="P29" i="90"/>
  <c r="P28" i="90"/>
  <c r="P23" i="90"/>
  <c r="O23" i="90"/>
  <c r="O4" i="90"/>
  <c r="P4" i="90"/>
  <c r="O5" i="90"/>
  <c r="P5" i="90"/>
  <c r="O6" i="90"/>
  <c r="P6" i="90"/>
  <c r="O7" i="90"/>
  <c r="P7" i="90"/>
  <c r="O8" i="90"/>
  <c r="P8" i="90"/>
  <c r="O9" i="90"/>
  <c r="P9" i="90"/>
  <c r="O10" i="90"/>
  <c r="P10" i="90"/>
  <c r="O11" i="90"/>
  <c r="P11" i="90"/>
  <c r="O12" i="90"/>
  <c r="P12" i="90"/>
  <c r="O13" i="90"/>
  <c r="P13" i="90"/>
  <c r="O14" i="90"/>
  <c r="P14" i="90"/>
  <c r="O15" i="90"/>
  <c r="P15" i="90"/>
  <c r="O16" i="90"/>
  <c r="P16" i="90"/>
  <c r="O17" i="90"/>
  <c r="P17" i="90"/>
  <c r="O18" i="90"/>
  <c r="P18" i="90"/>
  <c r="O19" i="90"/>
  <c r="P19" i="90"/>
  <c r="O20" i="90"/>
  <c r="P20" i="90"/>
  <c r="O21" i="90"/>
  <c r="P21" i="90"/>
  <c r="O22" i="90"/>
  <c r="P22" i="90"/>
  <c r="P3" i="90"/>
  <c r="O3" i="90"/>
  <c r="M3" i="90"/>
  <c r="M18" i="90" l="1"/>
  <c r="L21" i="90" l="1"/>
  <c r="L22" i="90"/>
  <c r="L20" i="90"/>
  <c r="L19" i="90"/>
  <c r="L18" i="90"/>
  <c r="N18" i="90" s="1"/>
  <c r="L17" i="90"/>
  <c r="L16" i="90"/>
  <c r="L15" i="90"/>
  <c r="L14" i="90"/>
  <c r="L13" i="90"/>
  <c r="L12" i="90"/>
  <c r="L4" i="90"/>
  <c r="L5" i="90"/>
  <c r="L6" i="90"/>
  <c r="L7" i="90"/>
  <c r="L8" i="90"/>
  <c r="L9" i="90"/>
  <c r="L10" i="90"/>
  <c r="L11" i="90"/>
  <c r="L3" i="90"/>
  <c r="L4" i="89"/>
  <c r="L4" i="87"/>
  <c r="M4" i="87" s="1"/>
  <c r="L6" i="88"/>
  <c r="M6" i="88" s="1"/>
  <c r="L5" i="88"/>
  <c r="M5" i="88" s="1"/>
  <c r="L4" i="88"/>
  <c r="M4" i="88" s="1"/>
  <c r="L4" i="86"/>
  <c r="L6" i="86"/>
  <c r="L5" i="86"/>
  <c r="M4" i="89" l="1"/>
  <c r="M19" i="90"/>
  <c r="N19" i="90" s="1"/>
  <c r="M5" i="86"/>
  <c r="M16" i="90"/>
  <c r="N16" i="90" s="1"/>
  <c r="M6" i="86"/>
  <c r="M17" i="90"/>
  <c r="N17" i="90" s="1"/>
  <c r="M4" i="86"/>
  <c r="M15" i="90"/>
  <c r="N15" i="90" s="1"/>
  <c r="L4" i="83"/>
  <c r="L6" i="83"/>
  <c r="L5" i="83"/>
  <c r="L4" i="85"/>
  <c r="L6" i="85"/>
  <c r="L5" i="85"/>
  <c r="L6" i="84"/>
  <c r="M6" i="84" s="1"/>
  <c r="L5" i="84"/>
  <c r="M5" i="84" s="1"/>
  <c r="L4" i="84"/>
  <c r="M4" i="84" s="1"/>
  <c r="M6" i="85" l="1"/>
  <c r="M14" i="90"/>
  <c r="N14" i="90" s="1"/>
  <c r="M5" i="85"/>
  <c r="M13" i="90"/>
  <c r="N13" i="90" s="1"/>
  <c r="M4" i="85"/>
  <c r="M12" i="90"/>
  <c r="N12" i="90" s="1"/>
  <c r="M5" i="83"/>
  <c r="M21" i="90"/>
  <c r="N21" i="90" s="1"/>
  <c r="M4" i="83"/>
  <c r="M20" i="90"/>
  <c r="N20" i="90" s="1"/>
  <c r="M6" i="83"/>
  <c r="M22" i="90"/>
  <c r="N22" i="90" s="1"/>
  <c r="L12" i="82"/>
  <c r="M12" i="82" s="1"/>
  <c r="L11" i="82"/>
  <c r="M11" i="82" s="1"/>
  <c r="L10" i="82"/>
  <c r="M10" i="82" s="1"/>
  <c r="L9" i="82"/>
  <c r="M9" i="82" s="1"/>
  <c r="L8" i="82"/>
  <c r="M8" i="82" s="1"/>
  <c r="L7" i="82"/>
  <c r="M7" i="82" s="1"/>
  <c r="L6" i="82"/>
  <c r="M6" i="82" s="1"/>
  <c r="L5" i="82"/>
  <c r="M5" i="82" s="1"/>
  <c r="L4" i="82"/>
  <c r="M4" i="82" s="1"/>
  <c r="L12" i="81"/>
  <c r="M12" i="81" s="1"/>
  <c r="L11" i="81"/>
  <c r="M11" i="81" s="1"/>
  <c r="L10" i="81"/>
  <c r="M10" i="81" s="1"/>
  <c r="L9" i="81"/>
  <c r="M9" i="81" s="1"/>
  <c r="L8" i="81"/>
  <c r="M8" i="81" s="1"/>
  <c r="L7" i="81"/>
  <c r="M7" i="81" s="1"/>
  <c r="L6" i="81"/>
  <c r="M6" i="81" s="1"/>
  <c r="L5" i="81"/>
  <c r="M5" i="81" s="1"/>
  <c r="L4" i="81"/>
  <c r="M4" i="81" s="1"/>
  <c r="L12" i="80"/>
  <c r="M12" i="80" s="1"/>
  <c r="L11" i="80"/>
  <c r="M11" i="80" s="1"/>
  <c r="L10" i="80"/>
  <c r="M10" i="80" s="1"/>
  <c r="L9" i="80"/>
  <c r="M9" i="80" s="1"/>
  <c r="L8" i="80"/>
  <c r="M8" i="80" s="1"/>
  <c r="L7" i="80"/>
  <c r="M7" i="80" s="1"/>
  <c r="L6" i="80"/>
  <c r="M6" i="80" s="1"/>
  <c r="L5" i="80"/>
  <c r="M5" i="80" s="1"/>
  <c r="L4" i="80"/>
  <c r="M4" i="80" s="1"/>
  <c r="L12" i="79"/>
  <c r="L11" i="79"/>
  <c r="L10" i="79"/>
  <c r="L9" i="79"/>
  <c r="L8" i="79"/>
  <c r="L7" i="79"/>
  <c r="L6" i="79"/>
  <c r="L5" i="79"/>
  <c r="L4" i="79"/>
  <c r="M12" i="78"/>
  <c r="L12" i="78"/>
  <c r="M11" i="78"/>
  <c r="L11" i="78"/>
  <c r="M10" i="78"/>
  <c r="L10" i="78"/>
  <c r="M9" i="78"/>
  <c r="L9" i="78"/>
  <c r="M8" i="78"/>
  <c r="L8" i="78"/>
  <c r="M7" i="78"/>
  <c r="L7" i="78"/>
  <c r="M6" i="78"/>
  <c r="L6" i="78"/>
  <c r="M5" i="78"/>
  <c r="L5" i="78"/>
  <c r="M4" i="78"/>
  <c r="L4" i="78"/>
  <c r="M10" i="79" l="1"/>
  <c r="M12" i="79"/>
  <c r="M11" i="79"/>
  <c r="M4" i="79"/>
  <c r="M6" i="79"/>
  <c r="M8" i="79"/>
  <c r="M5" i="79"/>
  <c r="M7" i="79"/>
  <c r="M9" i="79"/>
  <c r="L4" i="75"/>
  <c r="M4" i="75" s="1"/>
  <c r="L5" i="75"/>
  <c r="M5" i="75" s="1"/>
  <c r="L6" i="75"/>
  <c r="M6" i="75" s="1"/>
  <c r="L7" i="75"/>
  <c r="M7" i="75" s="1"/>
  <c r="L8" i="75"/>
  <c r="M8" i="75" s="1"/>
  <c r="L9" i="75"/>
  <c r="M9" i="75" s="1"/>
  <c r="L10" i="75"/>
  <c r="M10" i="75" s="1"/>
  <c r="L11" i="75"/>
  <c r="M11" i="75" s="1"/>
  <c r="L12" i="75"/>
  <c r="M12" i="75" s="1"/>
  <c r="M8" i="90" l="1"/>
  <c r="N8" i="90" s="1"/>
  <c r="M6" i="90"/>
  <c r="N6" i="90" s="1"/>
  <c r="M4" i="90"/>
  <c r="N4" i="90" s="1"/>
  <c r="M7" i="90"/>
  <c r="N7" i="90" s="1"/>
  <c r="M5" i="90"/>
  <c r="N5" i="90" s="1"/>
  <c r="N3" i="90"/>
  <c r="M10" i="90"/>
  <c r="N10" i="90" s="1"/>
  <c r="M11" i="90"/>
  <c r="N11" i="90" s="1"/>
  <c r="M9" i="90"/>
  <c r="N9" i="90" s="1"/>
</calcChain>
</file>

<file path=xl/sharedStrings.xml><?xml version="1.0" encoding="utf-8"?>
<sst xmlns="http://schemas.openxmlformats.org/spreadsheetml/2006/main" count="1045" uniqueCount="140">
  <si>
    <t>Saldo / Automático</t>
  </si>
  <si>
    <t>LOTE</t>
  </si>
  <si>
    <t>...../...../......</t>
  </si>
  <si>
    <t>FORNECEDOR</t>
  </si>
  <si>
    <t>Entrega 
(Dias)</t>
  </si>
  <si>
    <t>ITEM</t>
  </si>
  <si>
    <t>Preço UNITÁRIO (R$)</t>
  </si>
  <si>
    <t>PRODUTO - CARACTERÍSTICAS MÍNIMAS</t>
  </si>
  <si>
    <t>UNIDADE</t>
  </si>
  <si>
    <t>ALERTA</t>
  </si>
  <si>
    <t>Item</t>
  </si>
  <si>
    <t>Unidade</t>
  </si>
  <si>
    <t>Lote</t>
  </si>
  <si>
    <t>MARCA</t>
  </si>
  <si>
    <t>Pagto. (Dias)</t>
  </si>
  <si>
    <t>Qtde LICITADA</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</si>
  <si>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</si>
  <si>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</si>
  <si>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</si>
  <si>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</si>
  <si>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</si>
  <si>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</si>
  <si>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</si>
  <si>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</si>
  <si>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</si>
  <si>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</si>
  <si>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</si>
  <si>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</si>
  <si>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</si>
  <si>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</si>
  <si>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</si>
  <si>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</si>
  <si>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</si>
  <si>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 xml:space="preserve"> AF/OS nº  xxxx/2014 Qtde. DT</t>
  </si>
  <si>
    <t>ELEMENTO</t>
  </si>
  <si>
    <t>PROCESSO: 003/2014/SEA</t>
  </si>
  <si>
    <t>VIGÊNCIA DA ATA:  21/02/2014 até 21/02/2015</t>
  </si>
  <si>
    <t>339030-07</t>
  </si>
  <si>
    <t>OBJETO: Aquisição de café, leite, açucar e água.</t>
  </si>
  <si>
    <t>I</t>
  </si>
  <si>
    <t>II</t>
  </si>
  <si>
    <t>III</t>
  </si>
  <si>
    <t>IV</t>
  </si>
  <si>
    <t>Santa Rita</t>
  </si>
  <si>
    <t>Jurere Superior</t>
  </si>
  <si>
    <t>Caravelas</t>
  </si>
  <si>
    <t>Longuiru</t>
  </si>
  <si>
    <t>Piracanjuba</t>
  </si>
  <si>
    <t>ESTANCIA HIDROMINERAL SANTA RITA DE CASSIA LTDA</t>
  </si>
  <si>
    <t>AGUA MINERAL S/GAS, BOMBONA C/ 20 LITROS * Água mineral, potável, natural, sem gás, com validade mínima de 3 (três) meses a cada fornecimento, envasada em garrafão de 20 litros PET (politereftalato de etileno), com cessão gratuita (comodato) de garrafões em quantidade suficiente para abastecimento e reposição, com vida útil máxima de 3 anos, lacrados, dentro dos padrões estabelecidos pelo Departamento Nacional de Produção Mineral - DPNPM e de acordo com a Portaria nº 470/1999, RDCs nºs 274 e 275 de 2005, RDC 23/2000 e RDC 27/2010, da ANVISA-MS. Rotulo com carimbo de aprovação ou numero do processo do DNPM, contendo, no mínimo, nome da fonte e da empresa envasadora, seu CNPJ, Município, Estado, numero do lote, composição química, características físico-químicas, nome do laboratório, numero e data da analise da água, volume, data de envasamento, validade e a expressão "Não contem glúten" com impressão indelével, devendo obedecer a Portaria 387/2008 DNPM, especificações da ANVISA (Resolução nº 105/99 e suas atualizações), e normas da ABNT NMR 14222, 14328 e 14638. (Código: 00142-2 015 - Grupo-classe: 1903).</t>
  </si>
  <si>
    <t>AGUA MINERAL NATURAL C/ GAS (EMB. DESCARTAVEL 500ML) Água mineral, natural, potável, com gás, envasada em garrafa PET (politereftalato de etileno) descartável com 500ml, lacrados, dentro dos padrões estabelecidos pelo Departamento Nacional de Produção Mineral-DNPM e de acordo com a Portaria nº 470/1999, RDCs nºs 274 e 275 de 2005, RDC 23/2000 e RDC 27/2010, da ANVISA-MS, acondicionadas em fardo com 12 unidades, e com validade mínima de 6 (seis) meses a cada fornecimento. Rotulo com carimbo de aprovação ou numero do processo do DNPM, contendo, no mínimo, nome da fonte e da empresa envasadora, seu CNPJ, Município, Estado, numero do lote, composição química, características físico-químicas, nome do laboratório, numero e data da analise da água, volume, data de envasamento e validade e a expressão "Não contem glúten" com impressão indelével. (Código: 00142-2 002 - Grupo-classe: 1903)</t>
  </si>
  <si>
    <t>AGUA MINERAL NATURAL S/ GAS (EMB. DESCARTAVEL C/ 500ML) Água mineral natural, potável, sem gás, envasada em garrafa PET (politereftalato de etileno) descartável com 500ml, lacrados, dentro dos padrões estabelecidos pelo Departamento Nacional de Produção Mineral-DNPM e de acordo com a Portaria nº 470/1999, RDCs nºs 274 e 275 de 2005, RDC 23/2000 e RDC 27/2010, da ANVISA-MS, acondicionadas em fardo com 12 unidades, e com validade mínima de mínima de 6 (seis) meses a cada fornecimento. Rotulagem: Rotulo com carimbo de aprovação ou numero do processo do DNPM, contendo, no mínimo, nome da fonte, e da empresa envasadora, seu CNPJ, Município, Estado, numero do lote, composição química, características físico - químicas, nome do laboratório, numero e data da analise da água, volume, data de envasamento e validade e a expressão "Não contem glúten" com impressão indelével. (Código: 00142-2 003 - Grupo-classe: 1903).</t>
  </si>
  <si>
    <t>AGUA MINERAL SEM GÁS, EM COPO DE 200ML. Água mineral, sem gás, em copo de 200ml, obtida diretamente de fontes naturais, envasada dentro dos padrões estabelecidos pelo Departamento Nacional de Produção Mineral-DNPM e de acordo com a Portaria nº 470/1999, RDCs nºs 274 e 275 de 2005, RDC 23/2000 e RDC 27/2010, da ANVISA-MS. Apresentação: A água devera apresentar-se límpida, sem flocos em deposito ou corpos estranhos e com validade mínima de 6 (seis) meses a cada fornecimento. Apresentação: Embalada em copo, fabricado em plástico resistente, com tampa lacrada, com rotulo intacto, sem vazamentos, manchas, odores, furos, fissuras ou amassados, acondicionados em caixas resistentes com 48 unidades. Rotulo com carimbo de aprovação ou numero do processo do DNPM, contendo, no mínimo, nome da fonte e da empresa envasadora, seu CNPJ, Município, Estado, numero do lote, composição química, características físico-químicas, nome do laboratório, numero e data da analise da água, volume, data de envasamento e validade e a expressão "Não contem glúten" com impressão indelével. (Código: 10301-2 009 - Grupo-classe: 1903).</t>
  </si>
  <si>
    <t>CAFE TORRADO E MOIDO EMB. A VACUO PRENSADO EMB.500G Café torrado e moído emb. a vácuo prensado emb. 500g, em pó, homogêneo, torrado e moído, categoria do tipo SUPERIOR, constituído com predominância de grãos de café arábica. Características sensoriais: fragrância: marcante; aroma: característico, marcante; acidez: baixa a moderada; amargor: moderado; sabor: característico e equilibrado; sabor residual: bom, duradouro; defeitos: pouca interferência; adstringência: baixa; corpo: razoavelmente encorpado; qualidade da bebida: dura a melhor; qualidade global: razoavelmente bom a bom, com embalagem vácuo-puro. Com fabricação de no máximo de 30 (trinta) dias antes da data de entrega. Prazo de validade do produto de no mínimo de 12 (doze) meses. O café deverá ter, além da embalagem vácuo-puro, embalagem individual de cartolina, que deverá estar acondicionada em caixa de papelão, com 05 ou 10 kg cada, identificação da categoria do café, lote, prazo de validade e demais informações de acordo com exigências legais vigentes que tratam das embalagens e rotulagens e, que atenda ao padrão de identidade e qualidade (com nota de qualidade global da bebida, igual ou maior que 6,0 (seis) pontos e demais condições estabelecidas de acordo com a legislação vigente. (Decreto Federal n.º 27.173, de 14/09/1949, e Portaria INMETRO nº 157, de 19/08/2002), Portaria 377, de 26/04/1999, IN nº 8 de 11/06/2003 e, IN nº 16, de 24/05/2010 do MAPA, Resoluções: RDC nº 277, de 22/09/05, RDC nº 175, de 08/07/03, RDC nº 259/02, RDC nº 12, de 02/01/01, RDC 123, de 13/025/2004, RDC 259 de 20/09/2002, da ANVISA, e, Resoluções SAA-28, de 01/06/2007 e, SAA-30, de 22/06/2007). Código: 00144-9 005. Grupo - Classe 1903).</t>
  </si>
  <si>
    <t>ACUCAR REFINADO (EMB. C/ 1KG) * Açúcar (embalagem com 01 kg.), refinado de origem vegetal, constituído fundamentalmente por sacarose de cana-de-açúcar, com alto teor de pureza com relação à sacarose, aspecto sólido amorfo, Cor: branca, para utilização em alimentação humana, com validade de 01 (um) ano a cada fornecimento. (Código 00141-4 002 -Grupo-classe1903).</t>
  </si>
  <si>
    <t>LEITE DE VACA INTEGRAL, EMBALAGEM LONGA VIDA C/1000ML * Leite de vaca, integral, (UHT) pasteurizado em ultra/altas temperaturas, embalagem em caixa tipo longa vida longa vida, com 1.000ml, devidamente rotuladas conforme legislação vigente e possuir registro nos Órgãos de Inspeção Sanitária; com validade mínima de 60 dias a cada fornecimento. (Código: 00137-6 011 - Grupo-classe: 1901).</t>
  </si>
  <si>
    <t>LEITE  DESNATADO, EMBALAGEM LONGA VIDA COM 01 LITRO * Leite de vaca, desnatado, (UHT) pasteurizado em ultra/altas temperaturas, embalagem em caixa tipo longa vida longa vida, com 1.000ml, devidamente rotuladas conforme legislação vigente e possuir registro nos Órgãos de Inspeção Sanitária; com validade mínima de 60 dias a cada fornecimento. (Código: 00137-6 012 - Grupo-classe: 1901)</t>
  </si>
  <si>
    <t>LEITE SEMI-DESNATADO, ESTERELIZADO, TIPO LONGA VIDA  * Leite de vaca, semi-desnatado, (UHT) pasteurizado em ultra/altas temperaturas, embalagem em caixa tipo longa vida longa vida, com 1.000ml, devidamente rotuladas conforme legislação vigente e possuir registro nos Órgãos de Inspeção Sanitária; com validade mínima de 60 dias a cada fornecimento. (Código: 00137-6 023 - Grupo-classe: 1901)</t>
  </si>
  <si>
    <t>CENTRO PARTICIPANTE: REITORIA - Região Grande Florianópolis</t>
  </si>
  <si>
    <t>JJ MATTOS INDUSTRIA E COMERCIO DE CAFÉ LTDA</t>
  </si>
  <si>
    <t>TARCIANE LOHN BOECHATT EPP</t>
  </si>
  <si>
    <t>CENTRO PARTICIPANTE: ESAG - Região Grande Florianópolis</t>
  </si>
  <si>
    <t>CENTRO PARTICIPANTE: CEART - Região Grande Florianópolis</t>
  </si>
  <si>
    <t>CENTRO PARTICIPANTE: FAED - Região Grande Florianópolis</t>
  </si>
  <si>
    <t>CENTRO PARTICIPANTE: CEAD - Região Grande Florianópolis</t>
  </si>
  <si>
    <t>CENTRO PARTICIPANTE: CEFID - Região Grande Florianópolis</t>
  </si>
  <si>
    <t>VII</t>
  </si>
  <si>
    <t>VIII</t>
  </si>
  <si>
    <t>VI</t>
  </si>
  <si>
    <t>COMERCIAL STORINNY LTDA EPP</t>
  </si>
  <si>
    <t>DISTRIBUIDORA NOVA ESPERANÇA LTDA-EPP</t>
  </si>
  <si>
    <t>Kg</t>
  </si>
  <si>
    <t>Litro</t>
  </si>
  <si>
    <t>Peça</t>
  </si>
  <si>
    <t>CENTRO PARTICIPANTE: CESFI - Região Itajaí</t>
  </si>
  <si>
    <t>CENTRO PARTICIPANTE: CEAVI - Região Itajaí</t>
  </si>
  <si>
    <t>CENTRO PARTICIPANTE: CERES - Região Sul</t>
  </si>
  <si>
    <t>XXI</t>
  </si>
  <si>
    <t>XXII</t>
  </si>
  <si>
    <t>XXIII</t>
  </si>
  <si>
    <t>TARCIANE LOHN BOECHATT-EPP</t>
  </si>
  <si>
    <t>CENTRO PARTICIPANTE: CCT - Região Norte</t>
  </si>
  <si>
    <t>Paraná</t>
  </si>
  <si>
    <t>X</t>
  </si>
  <si>
    <t>XI</t>
  </si>
  <si>
    <t>XII</t>
  </si>
  <si>
    <t>DISTRIBUIDORA NOVA ESPERANÇA LTDA EPP</t>
  </si>
  <si>
    <t>CENTRO PARTICIPANTE: CEPLAN - Região Norte</t>
  </si>
  <si>
    <t>CENTRO PARTICIPANTE: CAV - Região Planalto Serrano</t>
  </si>
  <si>
    <t>XIV</t>
  </si>
  <si>
    <t xml:space="preserve">
ANJU INDÚSTRIA E COMÉRCIO DE CAFÉ EIRELI - EPP</t>
  </si>
  <si>
    <t>Café Ouro</t>
  </si>
  <si>
    <t>CENTRO PARTICIPANTE: CEO - Região Oeste</t>
  </si>
  <si>
    <t>XVII</t>
  </si>
  <si>
    <t>Região Grande Florianópolis</t>
  </si>
  <si>
    <t>Região Itajaí</t>
  </si>
  <si>
    <t>Região Norte</t>
  </si>
  <si>
    <t>Região Planalto Serrano</t>
  </si>
  <si>
    <t>Região Oeste</t>
  </si>
  <si>
    <t>Região Sul</t>
  </si>
  <si>
    <t>REGIÃO</t>
  </si>
  <si>
    <t xml:space="preserve"> AF/OS nº  423/2014 Qtde. DT</t>
  </si>
  <si>
    <t>SALDO</t>
  </si>
  <si>
    <t xml:space="preserve"> COMPRA nº 01 07/05/14 - Qtde.</t>
  </si>
  <si>
    <t>AF 1135/201403/09/14- Qtde.</t>
  </si>
  <si>
    <t xml:space="preserve"> AF  1136/201403/09/14- Qtde.</t>
  </si>
  <si>
    <t xml:space="preserve"> AF nº  283/2014 </t>
  </si>
  <si>
    <t xml:space="preserve"> AF nº  695/2014 </t>
  </si>
  <si>
    <t>AF 1313/2014</t>
  </si>
  <si>
    <t>AF 1323/2014</t>
  </si>
  <si>
    <t>AF 1322/2014</t>
  </si>
  <si>
    <t xml:space="preserve"> AF/OS nº  966/2014 Qtde. DT</t>
  </si>
  <si>
    <t xml:space="preserve"> AF/OS nº  428/2014 Qtde. DT</t>
  </si>
  <si>
    <t xml:space="preserve"> AF/OS nº 1449/2014 Qtde. DT</t>
  </si>
  <si>
    <t xml:space="preserve"> AF/OS nº  1096/2014 Qtde. DT</t>
  </si>
  <si>
    <t xml:space="preserve"> AF/OS nº  967/2014 Qtde. DT</t>
  </si>
  <si>
    <t xml:space="preserve"> AF/OS nº  968/2014 Qtde. DT</t>
  </si>
  <si>
    <t xml:space="preserve"> AF/OS nº  742/2014 Qtde. DT</t>
  </si>
  <si>
    <t xml:space="preserve"> AF/OS nº 743/2014 Qtde. DT</t>
  </si>
  <si>
    <t xml:space="preserve"> AF/OS nº  1030/2014 Qtde. DT</t>
  </si>
  <si>
    <t xml:space="preserve"> AF/OS nº  1029/2014 Qtde. DT</t>
  </si>
  <si>
    <t xml:space="preserve"> AF nº  554/2014 Qtde. DT</t>
  </si>
  <si>
    <t xml:space="preserve"> AF nº  896/2014 Qtde. DT</t>
  </si>
  <si>
    <t xml:space="preserve"> AF nº  1160/2014 Qtde. DT</t>
  </si>
  <si>
    <t xml:space="preserve"> AF nº  1330/2014 Qtde. DT</t>
  </si>
  <si>
    <t xml:space="preserve"> AF/OS nº  755/2014 Qtde. DT</t>
  </si>
  <si>
    <t xml:space="preserve"> AF/OS nº  1403/2014 Qtde. DT</t>
  </si>
  <si>
    <t xml:space="preserve"> AF/OS nº  1867/2014 Qtde. DT</t>
  </si>
  <si>
    <t>Valor Total da Ata com Aditivo</t>
  </si>
  <si>
    <t>Valor Utilizado</t>
  </si>
  <si>
    <t>% Aditivos</t>
  </si>
  <si>
    <t>% Utilizado</t>
  </si>
  <si>
    <t>Resumo Atualizado em 27/11/2014</t>
  </si>
  <si>
    <t>Qtde Registrada + Aditivos</t>
  </si>
  <si>
    <t>Quantidade Utilizada</t>
  </si>
  <si>
    <t>Valor Total Registrado</t>
  </si>
  <si>
    <t>Valor Total Utilizado</t>
  </si>
  <si>
    <t>Pregão 003/2014/SEA - SRP</t>
  </si>
  <si>
    <t>Aquisição de café, leite, açucar e água.</t>
  </si>
  <si>
    <t>Vigência  21/02/2014 até 21/02/2015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</si>
</sst>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0.00_-;\-* #,##0.00_-;_-* &quot;-&quot;??_-;_-@_-"/>
    <numFmt numFmtId="164" formatCode="_(* #,##0.00_);_(* \(#,##0.00\);_(* &quot;-&quot;??_);_(@_)"/>
    <numFmt numFmtId="165" formatCode="_(* #,##0.00_);_(* \(#,##0.00\);_(* \-??_);_(@_)"/>
    <numFmt numFmtId="166" formatCode="&quot;R$ &quot;#,##0.00"/>
    <numFmt numFmtId="167" formatCode="#,##0;[Red]#,##0"/>
    <numFmt numFmtId="170" formatCode="_-&quot;R$&quot;\ * #,##0.00_-;\-&quot;R$&quot;\ * #,##0.00_-;_-&quot;R$&quot;\ * &quot;-&quot;??_-;_-@_-"/>
    <numFmt numFmtId="171" formatCode="_-* #,##0.00_-;\-* #,##0.00_-;_-* &quot;-&quot;??_-;_-@_-"/>
    <numFmt numFmtId="176" formatCode="_-[$R$-416]\ * #,##0.00_-;\-[$R$-416]\ * #,##0.00_-;_-[$R$-416]\ * &quot;-&quot;??_-;_-@_-"/>
    <numFmt numFmtId="177" formatCode="_(&quot;R$ &quot;* #,##0.00_);_(&quot;R$ &quot;* \(#,##0.00\);_(&quot;R$ &quot;* &quot;-&quot;??_);_(@_)"/>
  </numFmts>
  <fonts count="24" x14ac:knownFonts="1">
    <font>
      <sz val="10"/>
      <name val="Arial"/>
    </font>
    <font>
      <sz val="11"/>
      <color theme="1"/>
      <name val="Calibri"/>
      <family val="2"/>
      <scheme val="minor"/>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0"/>
      <color theme="1"/>
      <name val="Calibri"/>
      <family val="2"/>
      <scheme val="minor"/>
    </font>
    <font>
      <sz val="10"/>
      <name val="Calibri"/>
      <family val="2"/>
      <scheme val="minor"/>
    </font>
    <font>
      <sz val="11"/>
      <color theme="1"/>
      <name val="Arial"/>
      <family val="2"/>
    </font>
    <font>
      <i/>
      <sz val="11"/>
      <color theme="1"/>
      <name val="Arial"/>
      <family val="2"/>
    </font>
    <font>
      <b/>
      <sz val="12"/>
      <color theme="1"/>
      <name val="Arial"/>
      <family val="2"/>
    </font>
    <font>
      <sz val="12"/>
      <color theme="1"/>
      <name val="Calibri"/>
      <family val="2"/>
      <scheme val="minor"/>
    </font>
    <font>
      <sz val="9"/>
      <name val="Calibri"/>
      <family val="2"/>
      <scheme val="minor"/>
    </font>
    <font>
      <b/>
      <sz val="24"/>
      <name val="Calibri"/>
      <family val="2"/>
      <scheme val="minor"/>
    </font>
    <font>
      <b/>
      <sz val="28"/>
      <name val="Calibri"/>
      <family val="2"/>
      <scheme val="minor"/>
    </font>
    <font>
      <sz val="9"/>
      <name val="Arial"/>
      <family val="2"/>
    </font>
    <font>
      <sz val="12"/>
      <name val="Calibri"/>
      <family val="2"/>
      <scheme val="minor"/>
    </font>
    <font>
      <b/>
      <sz val="12"/>
      <name val="Calibri"/>
      <family val="2"/>
      <scheme val="minor"/>
    </font>
  </fonts>
  <fills count="13">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9"/>
        <bgColor indexed="26"/>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
      <patternFill patternType="solid">
        <fgColor theme="3" tint="0.79998168889431442"/>
        <bgColor indexed="64"/>
      </patternFill>
    </fill>
    <fill>
      <patternFill patternType="solid">
        <fgColor theme="0"/>
        <bgColor indexed="26"/>
      </patternFill>
    </fill>
    <fill>
      <patternFill patternType="solid">
        <fgColor rgb="FF92D050"/>
        <bgColor indexed="64"/>
      </patternFill>
    </fill>
    <fill>
      <patternFill patternType="solid">
        <fgColor theme="9" tint="0.399975585192419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8"/>
      </left>
      <right style="thin">
        <color indexed="8"/>
      </right>
      <top/>
      <bottom style="thin">
        <color indexed="8"/>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top/>
      <bottom style="thin">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14">
    <xf numFmtId="0" fontId="0" fillId="0" borderId="0"/>
    <xf numFmtId="0" fontId="2" fillId="0" borderId="0"/>
    <xf numFmtId="164" fontId="2" fillId="0" borderId="0" applyFill="0" applyBorder="0" applyAlignment="0" applyProtection="0"/>
    <xf numFmtId="165" fontId="2" fillId="0" borderId="0" applyFill="0" applyBorder="0" applyAlignment="0" applyProtection="0"/>
    <xf numFmtId="0" fontId="3" fillId="0" borderId="0" applyNumberFormat="0" applyFill="0" applyBorder="0" applyAlignment="0" applyProtection="0"/>
    <xf numFmtId="43" fontId="2" fillId="0" borderId="0" applyFill="0" applyBorder="0" applyAlignment="0" applyProtection="0"/>
    <xf numFmtId="177" fontId="2" fillId="0" borderId="0" applyFont="0" applyFill="0" applyBorder="0" applyAlignment="0" applyProtection="0"/>
    <xf numFmtId="170" fontId="1" fillId="0" borderId="0" applyFont="0" applyFill="0" applyBorder="0" applyAlignment="0" applyProtection="0"/>
    <xf numFmtId="0" fontId="2" fillId="0" borderId="0"/>
    <xf numFmtId="0" fontId="1" fillId="0" borderId="0"/>
    <xf numFmtId="171" fontId="2" fillId="0" borderId="0" applyFont="0" applyFill="0" applyBorder="0" applyAlignment="0" applyProtection="0"/>
    <xf numFmtId="0" fontId="2" fillId="0" borderId="0"/>
    <xf numFmtId="171" fontId="2" fillId="0" borderId="0" applyFill="0" applyBorder="0" applyAlignment="0" applyProtection="0"/>
    <xf numFmtId="9" fontId="2" fillId="0" borderId="0" applyFont="0" applyFill="0" applyBorder="0" applyAlignment="0" applyProtection="0"/>
  </cellStyleXfs>
  <cellXfs count="123">
    <xf numFmtId="0" fontId="0" fillId="0" borderId="0" xfId="0"/>
    <xf numFmtId="0" fontId="5" fillId="0" borderId="0" xfId="1" applyFont="1" applyFill="1" applyBorder="1" applyAlignment="1" applyProtection="1">
      <protection locked="0"/>
    </xf>
    <xf numFmtId="0" fontId="5" fillId="0" borderId="0" xfId="1" applyFont="1"/>
    <xf numFmtId="0" fontId="5" fillId="0" borderId="0" xfId="1" applyFont="1" applyFill="1" applyAlignment="1">
      <alignment vertical="center"/>
    </xf>
    <xf numFmtId="0" fontId="5" fillId="0" borderId="0" xfId="1" applyFont="1" applyFill="1" applyAlignment="1">
      <alignment horizontal="center" vertical="center" wrapText="1"/>
    </xf>
    <xf numFmtId="0" fontId="6" fillId="0" borderId="0" xfId="1" applyFont="1" applyFill="1" applyAlignment="1">
      <alignment horizontal="center" vertical="center" wrapText="1"/>
    </xf>
    <xf numFmtId="4" fontId="6" fillId="0" borderId="0" xfId="1" applyNumberFormat="1" applyFont="1" applyFill="1" applyAlignment="1">
      <alignment vertical="center"/>
    </xf>
    <xf numFmtId="0" fontId="5" fillId="0" borderId="0" xfId="1" applyFont="1" applyBorder="1" applyProtection="1">
      <protection locked="0"/>
    </xf>
    <xf numFmtId="0" fontId="5" fillId="0" borderId="0" xfId="1" applyFont="1" applyBorder="1"/>
    <xf numFmtId="0" fontId="5" fillId="0" borderId="0" xfId="0" applyFont="1"/>
    <xf numFmtId="0" fontId="5" fillId="0" borderId="0" xfId="1" applyFont="1" applyFill="1" applyAlignment="1" applyProtection="1">
      <protection locked="0"/>
    </xf>
    <xf numFmtId="0" fontId="5" fillId="0" borderId="0" xfId="1" applyFont="1" applyProtection="1">
      <protection locked="0"/>
    </xf>
    <xf numFmtId="4" fontId="6" fillId="0" borderId="0" xfId="1" applyNumberFormat="1" applyFont="1" applyFill="1" applyAlignment="1">
      <alignment horizontal="center" vertical="center"/>
    </xf>
    <xf numFmtId="0" fontId="6" fillId="0" borderId="0" xfId="1" applyFont="1" applyFill="1" applyAlignment="1">
      <alignment horizontal="center" vertical="center"/>
    </xf>
    <xf numFmtId="167" fontId="6" fillId="0" borderId="0" xfId="0" applyNumberFormat="1" applyFont="1" applyFill="1" applyAlignment="1">
      <alignment horizontal="center" vertical="center" wrapText="1"/>
    </xf>
    <xf numFmtId="3" fontId="5" fillId="0" borderId="0" xfId="1" applyNumberFormat="1" applyFont="1" applyProtection="1">
      <protection locked="0"/>
    </xf>
    <xf numFmtId="0" fontId="0" fillId="0" borderId="0" xfId="0" applyAlignment="1">
      <alignment wrapText="1"/>
    </xf>
    <xf numFmtId="0" fontId="7"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horizontal="justify" vertical="center" wrapText="1"/>
    </xf>
    <xf numFmtId="0" fontId="9" fillId="0" borderId="0" xfId="0" applyFont="1" applyAlignment="1">
      <alignment vertical="center" wrapText="1"/>
    </xf>
    <xf numFmtId="0" fontId="10" fillId="0" borderId="2" xfId="0" applyFont="1" applyBorder="1" applyAlignment="1">
      <alignment horizontal="center" vertical="center" textRotation="90" wrapText="1"/>
    </xf>
    <xf numFmtId="0" fontId="11" fillId="0" borderId="3" xfId="0" applyFont="1" applyBorder="1" applyAlignment="1">
      <alignment horizontal="center"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9" fillId="0" borderId="0" xfId="0" applyFont="1" applyAlignment="1">
      <alignment horizontal="left" vertical="center" wrapText="1"/>
    </xf>
    <xf numFmtId="0" fontId="0" fillId="0" borderId="0" xfId="0" applyAlignment="1">
      <alignment horizontal="left" wrapText="1"/>
    </xf>
    <xf numFmtId="0" fontId="17" fillId="0" borderId="1" xfId="0" applyFont="1" applyBorder="1" applyAlignment="1">
      <alignment horizontal="center" vertical="center"/>
    </xf>
    <xf numFmtId="0" fontId="12" fillId="0" borderId="1" xfId="0" applyFont="1" applyFill="1" applyBorder="1" applyAlignment="1">
      <alignment horizontal="center" vertical="center" wrapText="1"/>
    </xf>
    <xf numFmtId="0" fontId="18" fillId="0" borderId="1" xfId="0" applyFont="1" applyFill="1" applyBorder="1" applyAlignment="1">
      <alignment horizontal="justify" vertical="center" wrapText="1"/>
    </xf>
    <xf numFmtId="166" fontId="13" fillId="0" borderId="1" xfId="0" applyNumberFormat="1" applyFont="1" applyFill="1" applyBorder="1" applyAlignment="1">
      <alignment horizontal="center" vertical="center" wrapText="1"/>
    </xf>
    <xf numFmtId="166" fontId="13" fillId="0" borderId="1"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0" fontId="5" fillId="0" borderId="0" xfId="1" applyFont="1" applyFill="1" applyAlignment="1">
      <alignment horizontal="center" vertical="center"/>
    </xf>
    <xf numFmtId="0" fontId="12" fillId="8" borderId="1" xfId="0" applyFont="1" applyFill="1" applyBorder="1" applyAlignment="1">
      <alignment horizontal="center" vertical="center" wrapText="1"/>
    </xf>
    <xf numFmtId="0" fontId="12" fillId="0" borderId="1" xfId="0" applyFont="1" applyBorder="1" applyAlignment="1">
      <alignment horizontal="center" vertical="center"/>
    </xf>
    <xf numFmtId="0" fontId="13" fillId="0" borderId="1" xfId="0" applyFont="1" applyFill="1" applyBorder="1" applyAlignment="1">
      <alignment horizontal="center" vertical="center"/>
    </xf>
    <xf numFmtId="0" fontId="13" fillId="0" borderId="1" xfId="0" applyFont="1" applyBorder="1" applyAlignment="1">
      <alignment horizontal="center" vertical="center"/>
    </xf>
    <xf numFmtId="0" fontId="19" fillId="0" borderId="1" xfId="1" applyFont="1" applyBorder="1" applyAlignment="1">
      <alignment vertical="center" textRotation="90"/>
    </xf>
    <xf numFmtId="3" fontId="5" fillId="4" borderId="1" xfId="1" applyNumberFormat="1" applyFont="1" applyFill="1" applyBorder="1" applyAlignment="1" applyProtection="1">
      <alignment horizontal="center" vertical="center"/>
      <protection locked="0"/>
    </xf>
    <xf numFmtId="1" fontId="21" fillId="0" borderId="6" xfId="1" applyNumberFormat="1" applyFont="1" applyFill="1" applyBorder="1" applyAlignment="1" applyProtection="1">
      <alignment horizontal="center" vertical="center"/>
      <protection locked="0"/>
    </xf>
    <xf numFmtId="0" fontId="0" fillId="0" borderId="1" xfId="0" applyBorder="1" applyAlignment="1">
      <alignment horizontal="center" vertical="center"/>
    </xf>
    <xf numFmtId="0" fontId="2" fillId="0" borderId="1" xfId="0" applyFont="1" applyBorder="1" applyAlignment="1">
      <alignment horizontal="center" vertical="center"/>
    </xf>
    <xf numFmtId="0" fontId="6" fillId="2" borderId="1" xfId="1" applyFont="1" applyFill="1" applyBorder="1" applyAlignment="1" applyProtection="1">
      <alignment horizontal="center" vertical="center"/>
      <protection locked="0"/>
    </xf>
    <xf numFmtId="0" fontId="6" fillId="2" borderId="1" xfId="0" applyFont="1" applyFill="1" applyBorder="1" applyAlignment="1">
      <alignment horizontal="center" vertical="center" wrapText="1"/>
    </xf>
    <xf numFmtId="0" fontId="6" fillId="2" borderId="1" xfId="1" applyFont="1" applyFill="1" applyBorder="1" applyAlignment="1" applyProtection="1">
      <alignment horizontal="center" vertical="center" wrapText="1"/>
      <protection locked="0"/>
    </xf>
    <xf numFmtId="0" fontId="6" fillId="2" borderId="1" xfId="1" applyFont="1" applyFill="1" applyBorder="1" applyAlignment="1">
      <alignment horizontal="center" vertical="center" wrapText="1"/>
    </xf>
    <xf numFmtId="165" fontId="6" fillId="2" borderId="1" xfId="3" applyFont="1" applyFill="1" applyBorder="1" applyAlignment="1" applyProtection="1">
      <alignment horizontal="center" vertical="center" wrapText="1"/>
    </xf>
    <xf numFmtId="0" fontId="6" fillId="2" borderId="1" xfId="1" applyFont="1" applyFill="1" applyBorder="1" applyAlignment="1" applyProtection="1">
      <alignment horizontal="center" vertical="center" wrapText="1"/>
    </xf>
    <xf numFmtId="167" fontId="6" fillId="2" borderId="1" xfId="1"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67" fontId="6" fillId="5" borderId="1" xfId="0" applyNumberFormat="1" applyFont="1" applyFill="1" applyBorder="1" applyAlignment="1">
      <alignment horizontal="center" vertical="center" wrapText="1"/>
    </xf>
    <xf numFmtId="3" fontId="6" fillId="3" borderId="1" xfId="1" applyNumberFormat="1" applyFont="1" applyFill="1" applyBorder="1" applyAlignment="1" applyProtection="1">
      <alignment horizontal="center" vertical="center"/>
      <protection locked="0"/>
    </xf>
    <xf numFmtId="0" fontId="6" fillId="2" borderId="1" xfId="1" applyNumberFormat="1" applyFont="1" applyFill="1" applyBorder="1" applyAlignment="1" applyProtection="1">
      <alignment horizontal="center" vertical="center" wrapText="1"/>
      <protection locked="0"/>
    </xf>
    <xf numFmtId="0" fontId="12" fillId="8" borderId="1" xfId="0" applyFont="1" applyFill="1" applyBorder="1" applyAlignment="1" applyProtection="1">
      <alignment horizontal="center" vertical="center" wrapText="1"/>
      <protection locked="0"/>
    </xf>
    <xf numFmtId="1" fontId="21" fillId="0" borderId="1" xfId="1" applyNumberFormat="1" applyFont="1" applyFill="1" applyBorder="1" applyAlignment="1" applyProtection="1">
      <alignment horizontal="center" vertical="center"/>
      <protection locked="0"/>
    </xf>
    <xf numFmtId="3" fontId="6" fillId="6" borderId="1" xfId="1" applyNumberFormat="1" applyFont="1" applyFill="1" applyBorder="1" applyAlignment="1" applyProtection="1">
      <alignment horizontal="center" vertical="center" wrapText="1"/>
      <protection locked="0"/>
    </xf>
    <xf numFmtId="0" fontId="13" fillId="0" borderId="1" xfId="0" applyFont="1" applyFill="1" applyBorder="1" applyAlignment="1">
      <alignment horizontal="center" vertical="center" wrapText="1"/>
    </xf>
    <xf numFmtId="0" fontId="0" fillId="0" borderId="1" xfId="0" applyBorder="1" applyAlignment="1">
      <alignment horizontal="center" vertical="center"/>
    </xf>
    <xf numFmtId="0" fontId="6" fillId="7" borderId="1" xfId="0" applyNumberFormat="1" applyFont="1" applyFill="1" applyBorder="1" applyAlignment="1">
      <alignment horizontal="left" vertical="center" wrapText="1"/>
    </xf>
    <xf numFmtId="0" fontId="13" fillId="0" borderId="1" xfId="1" applyFont="1" applyFill="1" applyBorder="1" applyAlignment="1" applyProtection="1">
      <alignment horizontal="center" vertical="center" wrapText="1"/>
      <protection locked="0"/>
    </xf>
    <xf numFmtId="0" fontId="2" fillId="0" borderId="1" xfId="0" applyFont="1" applyBorder="1" applyAlignment="1">
      <alignment horizontal="center" vertical="center"/>
    </xf>
    <xf numFmtId="0" fontId="19" fillId="0" borderId="1" xfId="1" applyFont="1" applyBorder="1" applyAlignment="1">
      <alignment horizontal="center" vertical="center" textRotation="90"/>
    </xf>
    <xf numFmtId="0" fontId="20" fillId="0" borderId="1" xfId="1" applyFont="1" applyBorder="1" applyAlignment="1">
      <alignment horizontal="center" vertical="center" textRotation="90"/>
    </xf>
    <xf numFmtId="0" fontId="6" fillId="7" borderId="1" xfId="0" applyNumberFormat="1" applyFont="1" applyFill="1" applyBorder="1" applyAlignment="1">
      <alignment horizontal="center" vertical="center" wrapText="1"/>
    </xf>
    <xf numFmtId="0" fontId="15" fillId="0" borderId="0" xfId="0" applyFont="1" applyAlignment="1">
      <alignment horizontal="center" vertical="center" wrapText="1"/>
    </xf>
    <xf numFmtId="0" fontId="7" fillId="0" borderId="0" xfId="0" applyFont="1" applyAlignment="1">
      <alignment horizontal="center" vertical="center" wrapText="1"/>
    </xf>
    <xf numFmtId="0" fontId="16"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justify" vertical="center" wrapText="1"/>
    </xf>
    <xf numFmtId="0" fontId="14" fillId="0" borderId="0" xfId="0" applyFont="1" applyAlignment="1">
      <alignment horizontal="left" vertical="center" wrapText="1"/>
    </xf>
    <xf numFmtId="0" fontId="15" fillId="0" borderId="0" xfId="0" applyFont="1" applyAlignment="1">
      <alignment horizontal="left" vertical="center" wrapText="1"/>
    </xf>
    <xf numFmtId="0" fontId="8" fillId="0" borderId="0" xfId="0" applyFont="1" applyAlignment="1">
      <alignment horizontal="center" vertical="center" wrapText="1"/>
    </xf>
    <xf numFmtId="14" fontId="6" fillId="9" borderId="1" xfId="1" applyNumberFormat="1" applyFont="1" applyFill="1" applyBorder="1" applyAlignment="1" applyProtection="1">
      <alignment horizontal="center" vertical="center" wrapText="1"/>
      <protection locked="0"/>
    </xf>
    <xf numFmtId="3" fontId="5" fillId="10" borderId="1" xfId="1" applyNumberFormat="1" applyFont="1" applyFill="1" applyBorder="1" applyAlignment="1" applyProtection="1">
      <alignment horizontal="center" vertical="center"/>
      <protection locked="0"/>
    </xf>
    <xf numFmtId="14" fontId="6" fillId="2" borderId="11" xfId="1" applyNumberFormat="1" applyFont="1" applyFill="1" applyBorder="1" applyAlignment="1" applyProtection="1">
      <alignment horizontal="center" vertical="center" wrapText="1"/>
      <protection locked="0"/>
    </xf>
    <xf numFmtId="14" fontId="6" fillId="2" borderId="12" xfId="1" applyNumberFormat="1" applyFont="1" applyFill="1" applyBorder="1" applyAlignment="1" applyProtection="1">
      <alignment horizontal="center" vertical="center" wrapText="1"/>
      <protection locked="0"/>
    </xf>
    <xf numFmtId="3" fontId="5" fillId="4" borderId="13" xfId="1" applyNumberFormat="1" applyFont="1" applyFill="1" applyBorder="1" applyAlignment="1" applyProtection="1">
      <alignment horizontal="center" vertical="center"/>
      <protection locked="0"/>
    </xf>
    <xf numFmtId="3" fontId="6" fillId="3" borderId="17" xfId="1" applyNumberFormat="1" applyFont="1" applyFill="1" applyBorder="1" applyAlignment="1" applyProtection="1">
      <alignment horizontal="center" vertical="center"/>
      <protection locked="0"/>
    </xf>
    <xf numFmtId="3" fontId="6" fillId="6" borderId="18" xfId="1" applyNumberFormat="1" applyFont="1" applyFill="1" applyBorder="1" applyAlignment="1" applyProtection="1">
      <alignment horizontal="center" vertical="center" wrapText="1"/>
      <protection locked="0"/>
    </xf>
    <xf numFmtId="0" fontId="6" fillId="2" borderId="12" xfId="1" applyNumberFormat="1" applyFont="1" applyFill="1" applyBorder="1" applyAlignment="1" applyProtection="1">
      <alignment horizontal="center" vertical="center" wrapText="1"/>
      <protection locked="0"/>
    </xf>
    <xf numFmtId="0" fontId="6" fillId="2" borderId="11" xfId="1" applyNumberFormat="1" applyFont="1" applyFill="1" applyBorder="1" applyAlignment="1" applyProtection="1">
      <alignment horizontal="center" vertical="center" wrapText="1"/>
      <protection locked="0"/>
    </xf>
    <xf numFmtId="0" fontId="5" fillId="0" borderId="0" xfId="1" applyFont="1" applyProtection="1">
      <protection locked="0"/>
    </xf>
    <xf numFmtId="3" fontId="5" fillId="4" borderId="1" xfId="1" applyNumberFormat="1" applyFont="1" applyFill="1" applyBorder="1" applyAlignment="1" applyProtection="1">
      <alignment horizontal="center" vertical="center"/>
      <protection locked="0"/>
    </xf>
    <xf numFmtId="0" fontId="6" fillId="2" borderId="1" xfId="1" applyNumberFormat="1" applyFont="1" applyFill="1" applyBorder="1" applyAlignment="1" applyProtection="1">
      <alignment horizontal="center" vertical="center" wrapText="1"/>
      <protection locked="0"/>
    </xf>
    <xf numFmtId="14" fontId="6" fillId="2" borderId="1" xfId="1" applyNumberFormat="1" applyFont="1" applyFill="1" applyBorder="1" applyAlignment="1" applyProtection="1">
      <alignment horizontal="center" vertical="center" wrapText="1"/>
      <protection locked="0"/>
    </xf>
    <xf numFmtId="0" fontId="6" fillId="2" borderId="17" xfId="1" applyFont="1" applyFill="1" applyBorder="1" applyAlignment="1" applyProtection="1">
      <alignment horizontal="center" vertical="center" wrapText="1"/>
      <protection locked="0"/>
    </xf>
    <xf numFmtId="0" fontId="6" fillId="7" borderId="17" xfId="0" applyNumberFormat="1" applyFont="1" applyFill="1" applyBorder="1" applyAlignment="1">
      <alignment horizontal="left" vertical="center" wrapText="1"/>
    </xf>
    <xf numFmtId="3" fontId="5" fillId="4" borderId="13" xfId="1" applyNumberFormat="1" applyFont="1" applyFill="1" applyBorder="1" applyAlignment="1" applyProtection="1">
      <alignment horizontal="center" vertical="center"/>
      <protection locked="0"/>
    </xf>
    <xf numFmtId="3" fontId="5" fillId="4" borderId="16" xfId="1" applyNumberFormat="1" applyFont="1" applyFill="1" applyBorder="1" applyAlignment="1" applyProtection="1">
      <alignment horizontal="center" vertical="center"/>
      <protection locked="0"/>
    </xf>
    <xf numFmtId="3" fontId="5" fillId="4" borderId="8" xfId="1" applyNumberFormat="1" applyFont="1" applyFill="1" applyBorder="1" applyAlignment="1" applyProtection="1">
      <alignment horizontal="center" vertical="center"/>
      <protection locked="0"/>
    </xf>
    <xf numFmtId="0" fontId="5" fillId="0" borderId="0" xfId="1" applyFont="1" applyBorder="1" applyProtection="1">
      <protection locked="0"/>
    </xf>
    <xf numFmtId="0" fontId="5" fillId="0" borderId="0" xfId="1" applyFont="1" applyProtection="1">
      <protection locked="0"/>
    </xf>
    <xf numFmtId="3" fontId="6" fillId="6" borderId="8" xfId="1" applyNumberFormat="1" applyFont="1" applyFill="1" applyBorder="1" applyAlignment="1" applyProtection="1">
      <alignment horizontal="center" vertical="center" wrapText="1"/>
      <protection locked="0"/>
    </xf>
    <xf numFmtId="0" fontId="22" fillId="11" borderId="17" xfId="1" applyFont="1" applyFill="1" applyBorder="1" applyAlignment="1" applyProtection="1">
      <alignment horizontal="left"/>
      <protection locked="0"/>
    </xf>
    <xf numFmtId="0" fontId="22" fillId="11" borderId="20" xfId="1" applyFont="1" applyFill="1" applyBorder="1" applyAlignment="1" applyProtection="1">
      <alignment horizontal="left"/>
      <protection locked="0"/>
    </xf>
    <xf numFmtId="0" fontId="22" fillId="11" borderId="14" xfId="1" applyFont="1" applyFill="1" applyBorder="1" applyAlignment="1" applyProtection="1">
      <alignment horizontal="left"/>
      <protection locked="0"/>
    </xf>
    <xf numFmtId="0" fontId="22" fillId="11" borderId="0" xfId="1" applyFont="1" applyFill="1" applyBorder="1" applyAlignment="1" applyProtection="1">
      <alignment horizontal="left"/>
      <protection locked="0"/>
    </xf>
    <xf numFmtId="0" fontId="22" fillId="11" borderId="19" xfId="1" applyFont="1" applyFill="1" applyBorder="1" applyAlignment="1" applyProtection="1">
      <alignment horizontal="left"/>
      <protection locked="0"/>
    </xf>
    <xf numFmtId="176" fontId="22" fillId="11" borderId="18" xfId="1" applyNumberFormat="1" applyFont="1" applyFill="1" applyBorder="1" applyAlignment="1" applyProtection="1">
      <alignment horizontal="right"/>
      <protection locked="0"/>
    </xf>
    <xf numFmtId="176" fontId="22" fillId="11" borderId="23" xfId="1" applyNumberFormat="1" applyFont="1" applyFill="1" applyBorder="1" applyAlignment="1" applyProtection="1">
      <alignment horizontal="right"/>
      <protection locked="0"/>
    </xf>
    <xf numFmtId="9" fontId="22" fillId="11" borderId="23" xfId="1" applyNumberFormat="1" applyFont="1" applyFill="1" applyBorder="1" applyAlignment="1">
      <alignment horizontal="right"/>
    </xf>
    <xf numFmtId="9" fontId="22" fillId="11" borderId="8" xfId="13" applyFont="1" applyFill="1" applyBorder="1" applyAlignment="1" applyProtection="1">
      <alignment horizontal="right"/>
      <protection locked="0"/>
    </xf>
    <xf numFmtId="0" fontId="22" fillId="11" borderId="24" xfId="1" applyFont="1" applyFill="1" applyBorder="1" applyAlignment="1" applyProtection="1">
      <alignment horizontal="left"/>
      <protection locked="0"/>
    </xf>
    <xf numFmtId="0" fontId="22" fillId="11" borderId="7" xfId="1" applyFont="1" applyFill="1" applyBorder="1" applyAlignment="1" applyProtection="1">
      <alignment horizontal="left"/>
      <protection locked="0"/>
    </xf>
    <xf numFmtId="0" fontId="22" fillId="11" borderId="21" xfId="1" applyFont="1" applyFill="1" applyBorder="1" applyAlignment="1">
      <alignment horizontal="left" vertical="center" wrapText="1"/>
    </xf>
    <xf numFmtId="0" fontId="22" fillId="11" borderId="22" xfId="1" applyFont="1" applyFill="1" applyBorder="1" applyAlignment="1">
      <alignment horizontal="left" vertical="center" wrapText="1"/>
    </xf>
    <xf numFmtId="0" fontId="22" fillId="11" borderId="9" xfId="1" applyFont="1" applyFill="1" applyBorder="1" applyAlignment="1">
      <alignment horizontal="left" vertical="center" wrapText="1"/>
    </xf>
    <xf numFmtId="0" fontId="22" fillId="11" borderId="19" xfId="1" applyFont="1" applyFill="1" applyBorder="1" applyAlignment="1">
      <alignment horizontal="left" vertical="center" wrapText="1"/>
    </xf>
    <xf numFmtId="0" fontId="22" fillId="11" borderId="0" xfId="1" applyFont="1" applyFill="1" applyBorder="1" applyAlignment="1">
      <alignment horizontal="left" vertical="center" wrapText="1"/>
    </xf>
    <xf numFmtId="0" fontId="22" fillId="11" borderId="10" xfId="1" applyFont="1" applyFill="1" applyBorder="1" applyAlignment="1">
      <alignment horizontal="left" vertical="center" wrapText="1"/>
    </xf>
    <xf numFmtId="0" fontId="22" fillId="11" borderId="14" xfId="1" applyFont="1" applyFill="1" applyBorder="1" applyAlignment="1">
      <alignment horizontal="left" vertical="center" wrapText="1"/>
    </xf>
    <xf numFmtId="0" fontId="22" fillId="11" borderId="20" xfId="1" applyFont="1" applyFill="1" applyBorder="1" applyAlignment="1">
      <alignment horizontal="left" vertical="center" wrapText="1"/>
    </xf>
    <xf numFmtId="0" fontId="22" fillId="11" borderId="15" xfId="1" applyFont="1" applyFill="1" applyBorder="1" applyAlignment="1">
      <alignment horizontal="left" vertical="center" wrapText="1"/>
    </xf>
    <xf numFmtId="0" fontId="22" fillId="11" borderId="21" xfId="1" applyFont="1" applyFill="1" applyBorder="1" applyAlignment="1" applyProtection="1">
      <alignment horizontal="left"/>
      <protection locked="0"/>
    </xf>
    <xf numFmtId="0" fontId="22" fillId="11" borderId="22" xfId="1" applyFont="1" applyFill="1" applyBorder="1" applyAlignment="1" applyProtection="1">
      <alignment horizontal="left"/>
      <protection locked="0"/>
    </xf>
    <xf numFmtId="176" fontId="5" fillId="12" borderId="1" xfId="1" applyNumberFormat="1" applyFont="1" applyFill="1" applyBorder="1" applyAlignment="1">
      <alignment vertical="center"/>
    </xf>
    <xf numFmtId="0" fontId="6" fillId="2" borderId="1" xfId="1" applyFont="1" applyFill="1" applyBorder="1" applyAlignment="1" applyProtection="1">
      <alignment horizontal="center" vertical="center" wrapText="1"/>
    </xf>
    <xf numFmtId="167" fontId="6" fillId="2" borderId="1" xfId="1" applyNumberFormat="1" applyFont="1" applyFill="1" applyBorder="1" applyAlignment="1">
      <alignment horizontal="center" vertical="center" wrapText="1"/>
    </xf>
    <xf numFmtId="0" fontId="6" fillId="2" borderId="1" xfId="1" applyFont="1" applyFill="1" applyBorder="1" applyAlignment="1" applyProtection="1">
      <alignment horizontal="center" vertical="center" wrapText="1"/>
      <protection locked="0"/>
    </xf>
    <xf numFmtId="176" fontId="23" fillId="12" borderId="1" xfId="1" applyNumberFormat="1" applyFont="1" applyFill="1" applyBorder="1"/>
  </cellXfs>
  <cellStyles count="14">
    <cellStyle name="Moeda 2" xfId="7"/>
    <cellStyle name="Moeda 3" xfId="6"/>
    <cellStyle name="Normal" xfId="0" builtinId="0"/>
    <cellStyle name="Normal 2" xfId="1"/>
    <cellStyle name="Normal 2 2" xfId="11"/>
    <cellStyle name="Normal 3" xfId="8"/>
    <cellStyle name="Normal 4" xfId="9"/>
    <cellStyle name="Porcentagem 2" xfId="13"/>
    <cellStyle name="Separador de milhares 2" xfId="2"/>
    <cellStyle name="Separador de milhares 2 2" xfId="5"/>
    <cellStyle name="Separador de milhares 2 2 2" xfId="12"/>
    <cellStyle name="Separador de milhares 3" xfId="3"/>
    <cellStyle name="Título 5" xfId="4"/>
    <cellStyle name="Vírgula 2" xfId="10"/>
  </cellStyles>
  <dxfs count="75">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twoCellAnchor>
    <xdr:from>
      <xdr:col>2</xdr:col>
      <xdr:colOff>0</xdr:colOff>
      <xdr:row>0</xdr:row>
      <xdr:rowOff>0</xdr:rowOff>
    </xdr:from>
    <xdr:to>
      <xdr:col>2</xdr:col>
      <xdr:colOff>0</xdr:colOff>
      <xdr:row>0</xdr:row>
      <xdr:rowOff>0</xdr:rowOff>
    </xdr:to>
    <xdr:sp macro="[0]!Mudar1" textlink="">
      <xdr:nvSpPr>
        <xdr:cNvPr id="3" name="Retângulo de cantos arredondados 2"/>
        <xdr:cNvSpPr>
          <a:spLocks noChangeArrowheads="1"/>
        </xdr:cNvSpPr>
      </xdr:nvSpPr>
      <xdr:spPr bwMode="auto">
        <a:xfrm>
          <a:off x="12954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0</xdr:colOff>
      <xdr:row>0</xdr:row>
      <xdr:rowOff>0</xdr:rowOff>
    </xdr:to>
    <xdr:sp macro="[0]!Mudar1" textlink="">
      <xdr:nvSpPr>
        <xdr:cNvPr id="2" name="Retângulo de cantos arredondados 1"/>
        <xdr:cNvSpPr>
          <a:spLocks noChangeArrowheads="1"/>
        </xdr:cNvSpPr>
      </xdr:nvSpPr>
      <xdr:spPr bwMode="auto">
        <a:xfrm>
          <a:off x="123825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0"/>
  <dimension ref="A1:Y12"/>
  <sheetViews>
    <sheetView topLeftCell="C1" zoomScale="80" zoomScaleNormal="80" workbookViewId="0">
      <selection activeCell="N4" sqref="N4"/>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5.5703125" style="94" customWidth="1"/>
    <col min="15" max="15" width="14.7109375" style="94" bestFit="1" customWidth="1"/>
    <col min="16" max="16" width="14.85546875" style="94" customWidth="1"/>
    <col min="17" max="17" width="13.42578125" style="94"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61" t="s">
        <v>35</v>
      </c>
      <c r="B1" s="61"/>
      <c r="C1" s="61"/>
      <c r="D1" s="61" t="s">
        <v>38</v>
      </c>
      <c r="E1" s="61"/>
      <c r="F1" s="61"/>
      <c r="G1" s="61"/>
      <c r="H1" s="61"/>
      <c r="I1" s="61"/>
      <c r="J1" s="61"/>
      <c r="K1" s="61" t="s">
        <v>36</v>
      </c>
      <c r="L1" s="61"/>
      <c r="M1" s="61"/>
      <c r="N1" s="58" t="s">
        <v>101</v>
      </c>
      <c r="O1" s="58" t="s">
        <v>125</v>
      </c>
      <c r="P1" s="58" t="s">
        <v>126</v>
      </c>
      <c r="Q1" s="58" t="s">
        <v>127</v>
      </c>
      <c r="R1" s="58" t="s">
        <v>33</v>
      </c>
      <c r="S1" s="58" t="s">
        <v>33</v>
      </c>
      <c r="T1" s="58" t="s">
        <v>33</v>
      </c>
      <c r="U1" s="58" t="s">
        <v>33</v>
      </c>
      <c r="V1" s="58" t="s">
        <v>33</v>
      </c>
      <c r="W1" s="58" t="s">
        <v>33</v>
      </c>
      <c r="X1" s="58" t="s">
        <v>33</v>
      </c>
      <c r="Y1" s="58" t="s">
        <v>33</v>
      </c>
    </row>
    <row r="2" spans="1:25" x14ac:dyDescent="0.25">
      <c r="A2" s="61" t="s">
        <v>58</v>
      </c>
      <c r="B2" s="61"/>
      <c r="C2" s="61"/>
      <c r="D2" s="61"/>
      <c r="E2" s="61"/>
      <c r="F2" s="61"/>
      <c r="G2" s="61"/>
      <c r="H2" s="61"/>
      <c r="I2" s="61"/>
      <c r="J2" s="61"/>
      <c r="K2" s="61"/>
      <c r="L2" s="61"/>
      <c r="M2" s="61"/>
      <c r="N2" s="58"/>
      <c r="O2" s="58"/>
      <c r="P2" s="58"/>
      <c r="Q2" s="58"/>
      <c r="R2" s="58"/>
      <c r="S2" s="58"/>
      <c r="T2" s="58"/>
      <c r="U2" s="58"/>
      <c r="V2" s="58"/>
      <c r="W2" s="58"/>
      <c r="X2" s="58"/>
      <c r="Y2" s="58"/>
    </row>
    <row r="3" spans="1:25" s="3" customFormat="1" ht="45" x14ac:dyDescent="0.2">
      <c r="A3" s="45" t="s">
        <v>3</v>
      </c>
      <c r="B3" s="45" t="s">
        <v>1</v>
      </c>
      <c r="C3" s="46" t="s">
        <v>5</v>
      </c>
      <c r="D3" s="46" t="s">
        <v>7</v>
      </c>
      <c r="E3" s="46" t="s">
        <v>34</v>
      </c>
      <c r="F3" s="46" t="s">
        <v>13</v>
      </c>
      <c r="G3" s="46" t="s">
        <v>8</v>
      </c>
      <c r="H3" s="47" t="s">
        <v>4</v>
      </c>
      <c r="I3" s="48" t="s">
        <v>14</v>
      </c>
      <c r="J3" s="49" t="s">
        <v>6</v>
      </c>
      <c r="K3" s="50" t="s">
        <v>15</v>
      </c>
      <c r="L3" s="51" t="s">
        <v>0</v>
      </c>
      <c r="M3" s="47" t="s">
        <v>9</v>
      </c>
      <c r="N3" s="87">
        <v>41782</v>
      </c>
      <c r="O3" s="87">
        <v>41838</v>
      </c>
      <c r="P3" s="87">
        <v>41925</v>
      </c>
      <c r="Q3" s="87">
        <v>41956</v>
      </c>
      <c r="R3" s="55" t="s">
        <v>2</v>
      </c>
      <c r="S3" s="55" t="s">
        <v>2</v>
      </c>
      <c r="T3" s="55" t="s">
        <v>2</v>
      </c>
      <c r="U3" s="55" t="s">
        <v>2</v>
      </c>
      <c r="V3" s="55" t="s">
        <v>2</v>
      </c>
      <c r="W3" s="55" t="s">
        <v>2</v>
      </c>
      <c r="X3" s="55" t="s">
        <v>2</v>
      </c>
      <c r="Y3" s="55" t="s">
        <v>2</v>
      </c>
    </row>
    <row r="4" spans="1:25" ht="231.75" customHeight="1" x14ac:dyDescent="0.25">
      <c r="A4" s="62" t="s">
        <v>48</v>
      </c>
      <c r="B4" s="60" t="s">
        <v>39</v>
      </c>
      <c r="C4" s="29">
        <v>1</v>
      </c>
      <c r="D4" s="31" t="s">
        <v>49</v>
      </c>
      <c r="E4" s="30" t="s">
        <v>37</v>
      </c>
      <c r="F4" s="29" t="s">
        <v>43</v>
      </c>
      <c r="G4" s="34" t="s">
        <v>73</v>
      </c>
      <c r="H4" s="52">
        <v>20</v>
      </c>
      <c r="I4" s="52">
        <v>20</v>
      </c>
      <c r="J4" s="32">
        <v>4.5599999999999996</v>
      </c>
      <c r="K4" s="36">
        <v>2000</v>
      </c>
      <c r="L4" s="53">
        <f>K4-(SUM(N4:Y4))</f>
        <v>1200</v>
      </c>
      <c r="M4" s="54" t="str">
        <f>IF(L4&lt;0,"ATENÇÃO","OK")</f>
        <v>OK</v>
      </c>
      <c r="N4" s="85">
        <v>500</v>
      </c>
      <c r="O4" s="85"/>
      <c r="P4" s="85"/>
      <c r="Q4" s="85">
        <v>300</v>
      </c>
      <c r="R4" s="41">
        <v>0</v>
      </c>
      <c r="S4" s="41">
        <v>0</v>
      </c>
      <c r="T4" s="41">
        <v>0</v>
      </c>
      <c r="U4" s="41">
        <v>0</v>
      </c>
      <c r="V4" s="41">
        <v>0</v>
      </c>
      <c r="W4" s="41">
        <v>0</v>
      </c>
      <c r="X4" s="41">
        <v>0</v>
      </c>
      <c r="Y4" s="41">
        <v>0</v>
      </c>
    </row>
    <row r="5" spans="1:25" ht="180.75" customHeight="1" x14ac:dyDescent="0.25">
      <c r="A5" s="62"/>
      <c r="B5" s="60"/>
      <c r="C5" s="29">
        <v>2</v>
      </c>
      <c r="D5" s="31" t="s">
        <v>50</v>
      </c>
      <c r="E5" s="30" t="s">
        <v>37</v>
      </c>
      <c r="F5" s="29" t="s">
        <v>43</v>
      </c>
      <c r="G5" s="34" t="s">
        <v>73</v>
      </c>
      <c r="H5" s="52">
        <v>20</v>
      </c>
      <c r="I5" s="52">
        <v>20</v>
      </c>
      <c r="J5" s="32">
        <v>0.66</v>
      </c>
      <c r="K5" s="36">
        <v>7200</v>
      </c>
      <c r="L5" s="53">
        <f t="shared" ref="L5:L12" si="0">K5-(SUM(N5:Y5))</f>
        <v>3600</v>
      </c>
      <c r="M5" s="54" t="str">
        <f t="shared" ref="M5:M12" si="1">IF(L5&lt;0,"ATENÇÃO","OK")</f>
        <v>OK</v>
      </c>
      <c r="N5" s="90">
        <v>3600</v>
      </c>
      <c r="O5" s="90"/>
      <c r="P5" s="90">
        <v>0</v>
      </c>
      <c r="Q5" s="91">
        <v>0</v>
      </c>
      <c r="R5" s="41">
        <v>0</v>
      </c>
      <c r="S5" s="41">
        <v>0</v>
      </c>
      <c r="T5" s="41">
        <v>0</v>
      </c>
      <c r="U5" s="41">
        <v>0</v>
      </c>
      <c r="V5" s="41">
        <v>0</v>
      </c>
      <c r="W5" s="41">
        <v>0</v>
      </c>
      <c r="X5" s="41">
        <v>0</v>
      </c>
      <c r="Y5" s="41">
        <v>0</v>
      </c>
    </row>
    <row r="6" spans="1:25" ht="178.5" customHeight="1" x14ac:dyDescent="0.25">
      <c r="A6" s="62"/>
      <c r="B6" s="60"/>
      <c r="C6" s="29">
        <v>3</v>
      </c>
      <c r="D6" s="31" t="s">
        <v>51</v>
      </c>
      <c r="E6" s="30" t="s">
        <v>37</v>
      </c>
      <c r="F6" s="29" t="s">
        <v>43</v>
      </c>
      <c r="G6" s="34" t="s">
        <v>73</v>
      </c>
      <c r="H6" s="52">
        <v>20</v>
      </c>
      <c r="I6" s="52">
        <v>20</v>
      </c>
      <c r="J6" s="32">
        <v>0.61</v>
      </c>
      <c r="K6" s="36">
        <v>19200</v>
      </c>
      <c r="L6" s="53">
        <f t="shared" si="0"/>
        <v>8400</v>
      </c>
      <c r="M6" s="54" t="str">
        <f t="shared" si="1"/>
        <v>OK</v>
      </c>
      <c r="N6" s="90">
        <v>7200</v>
      </c>
      <c r="O6" s="90">
        <v>0</v>
      </c>
      <c r="P6" s="90">
        <v>0</v>
      </c>
      <c r="Q6" s="91">
        <v>3600</v>
      </c>
      <c r="R6" s="41">
        <v>0</v>
      </c>
      <c r="S6" s="41">
        <v>0</v>
      </c>
      <c r="T6" s="41">
        <v>0</v>
      </c>
      <c r="U6" s="41">
        <v>0</v>
      </c>
      <c r="V6" s="41">
        <v>0</v>
      </c>
      <c r="W6" s="41">
        <v>0</v>
      </c>
      <c r="X6" s="41">
        <v>0</v>
      </c>
      <c r="Y6" s="41">
        <v>0</v>
      </c>
    </row>
    <row r="7" spans="1:25" ht="220.5" customHeight="1" x14ac:dyDescent="0.25">
      <c r="A7" s="62"/>
      <c r="B7" s="60"/>
      <c r="C7" s="29">
        <v>4</v>
      </c>
      <c r="D7" s="31" t="s">
        <v>52</v>
      </c>
      <c r="E7" s="30" t="s">
        <v>37</v>
      </c>
      <c r="F7" s="29" t="s">
        <v>43</v>
      </c>
      <c r="G7" s="34" t="s">
        <v>73</v>
      </c>
      <c r="H7" s="52">
        <v>20</v>
      </c>
      <c r="I7" s="52">
        <v>20</v>
      </c>
      <c r="J7" s="33">
        <v>0.27</v>
      </c>
      <c r="K7" s="36"/>
      <c r="L7" s="53">
        <f t="shared" si="0"/>
        <v>0</v>
      </c>
      <c r="M7" s="54" t="str">
        <f t="shared" si="1"/>
        <v>OK</v>
      </c>
      <c r="N7" s="90">
        <v>0</v>
      </c>
      <c r="O7" s="90">
        <v>0</v>
      </c>
      <c r="P7" s="90">
        <v>0</v>
      </c>
      <c r="Q7" s="91">
        <v>0</v>
      </c>
      <c r="R7" s="41">
        <v>0</v>
      </c>
      <c r="S7" s="41">
        <v>0</v>
      </c>
      <c r="T7" s="41">
        <v>0</v>
      </c>
      <c r="U7" s="41">
        <v>0</v>
      </c>
      <c r="V7" s="41">
        <v>0</v>
      </c>
      <c r="W7" s="41">
        <v>0</v>
      </c>
      <c r="X7" s="41">
        <v>0</v>
      </c>
      <c r="Y7" s="41">
        <v>0</v>
      </c>
    </row>
    <row r="8" spans="1:25" ht="345" customHeight="1" x14ac:dyDescent="0.25">
      <c r="A8" s="34" t="s">
        <v>59</v>
      </c>
      <c r="B8" s="43" t="s">
        <v>40</v>
      </c>
      <c r="C8" s="29">
        <v>5</v>
      </c>
      <c r="D8" s="31" t="s">
        <v>53</v>
      </c>
      <c r="E8" s="30" t="s">
        <v>37</v>
      </c>
      <c r="F8" s="29" t="s">
        <v>44</v>
      </c>
      <c r="G8" s="34" t="s">
        <v>71</v>
      </c>
      <c r="H8" s="52">
        <v>20</v>
      </c>
      <c r="I8" s="52">
        <v>20</v>
      </c>
      <c r="J8" s="32">
        <v>8.5</v>
      </c>
      <c r="K8" s="36">
        <v>1000</v>
      </c>
      <c r="L8" s="53">
        <f t="shared" si="0"/>
        <v>1000</v>
      </c>
      <c r="M8" s="54" t="str">
        <f t="shared" si="1"/>
        <v>OK</v>
      </c>
      <c r="N8" s="90">
        <v>0</v>
      </c>
      <c r="O8" s="90">
        <v>0</v>
      </c>
      <c r="P8" s="90">
        <v>0</v>
      </c>
      <c r="Q8" s="91">
        <v>0</v>
      </c>
      <c r="R8" s="41">
        <v>0</v>
      </c>
      <c r="S8" s="41">
        <v>0</v>
      </c>
      <c r="T8" s="41">
        <v>0</v>
      </c>
      <c r="U8" s="41">
        <v>0</v>
      </c>
      <c r="V8" s="41">
        <v>0</v>
      </c>
      <c r="W8" s="41">
        <v>0</v>
      </c>
      <c r="X8" s="41">
        <v>0</v>
      </c>
      <c r="Y8" s="41">
        <v>0</v>
      </c>
    </row>
    <row r="9" spans="1:25" ht="72" x14ac:dyDescent="0.25">
      <c r="A9" s="34" t="s">
        <v>60</v>
      </c>
      <c r="B9" s="43" t="s">
        <v>41</v>
      </c>
      <c r="C9" s="29">
        <v>6</v>
      </c>
      <c r="D9" s="31" t="s">
        <v>54</v>
      </c>
      <c r="E9" s="30" t="s">
        <v>37</v>
      </c>
      <c r="F9" s="29" t="s">
        <v>45</v>
      </c>
      <c r="G9" s="34" t="s">
        <v>71</v>
      </c>
      <c r="H9" s="52">
        <v>20</v>
      </c>
      <c r="I9" s="52">
        <v>20</v>
      </c>
      <c r="J9" s="32">
        <v>1.61</v>
      </c>
      <c r="K9" s="36">
        <v>1500</v>
      </c>
      <c r="L9" s="53">
        <f t="shared" si="0"/>
        <v>900</v>
      </c>
      <c r="M9" s="54" t="str">
        <f t="shared" si="1"/>
        <v>OK</v>
      </c>
      <c r="N9" s="90">
        <v>0</v>
      </c>
      <c r="O9" s="90">
        <v>600</v>
      </c>
      <c r="P9" s="90">
        <v>0</v>
      </c>
      <c r="Q9" s="91">
        <v>0</v>
      </c>
      <c r="R9" s="41">
        <v>0</v>
      </c>
      <c r="S9" s="41">
        <v>0</v>
      </c>
      <c r="T9" s="41">
        <v>0</v>
      </c>
      <c r="U9" s="41">
        <v>0</v>
      </c>
      <c r="V9" s="41">
        <v>0</v>
      </c>
      <c r="W9" s="41">
        <v>0</v>
      </c>
      <c r="X9" s="41">
        <v>0</v>
      </c>
      <c r="Y9" s="41">
        <v>0</v>
      </c>
    </row>
    <row r="10" spans="1:25" ht="80.25" customHeight="1" x14ac:dyDescent="0.25">
      <c r="A10" s="59" t="s">
        <v>60</v>
      </c>
      <c r="B10" s="60" t="s">
        <v>42</v>
      </c>
      <c r="C10" s="29">
        <v>7</v>
      </c>
      <c r="D10" s="31" t="s">
        <v>55</v>
      </c>
      <c r="E10" s="30" t="s">
        <v>37</v>
      </c>
      <c r="F10" s="29" t="s">
        <v>46</v>
      </c>
      <c r="G10" s="34" t="s">
        <v>72</v>
      </c>
      <c r="H10" s="52">
        <v>20</v>
      </c>
      <c r="I10" s="52">
        <v>20</v>
      </c>
      <c r="J10" s="32">
        <v>1.94</v>
      </c>
      <c r="K10" s="36">
        <v>1440</v>
      </c>
      <c r="L10" s="53">
        <f t="shared" si="0"/>
        <v>1080</v>
      </c>
      <c r="M10" s="54" t="str">
        <f t="shared" si="1"/>
        <v>OK</v>
      </c>
      <c r="N10" s="90">
        <v>0</v>
      </c>
      <c r="O10" s="90">
        <v>0</v>
      </c>
      <c r="P10" s="90">
        <v>360</v>
      </c>
      <c r="Q10" s="91">
        <v>0</v>
      </c>
      <c r="R10" s="41">
        <v>0</v>
      </c>
      <c r="S10" s="41">
        <v>0</v>
      </c>
      <c r="T10" s="41">
        <v>0</v>
      </c>
      <c r="U10" s="41">
        <v>0</v>
      </c>
      <c r="V10" s="41">
        <v>0</v>
      </c>
      <c r="W10" s="41">
        <v>0</v>
      </c>
      <c r="X10" s="41">
        <v>0</v>
      </c>
      <c r="Y10" s="41">
        <v>0</v>
      </c>
    </row>
    <row r="11" spans="1:25" ht="77.25" customHeight="1" x14ac:dyDescent="0.25">
      <c r="A11" s="59"/>
      <c r="B11" s="60"/>
      <c r="C11" s="29">
        <v>8</v>
      </c>
      <c r="D11" s="31" t="s">
        <v>56</v>
      </c>
      <c r="E11" s="30" t="s">
        <v>37</v>
      </c>
      <c r="F11" s="29" t="s">
        <v>47</v>
      </c>
      <c r="G11" s="34" t="s">
        <v>72</v>
      </c>
      <c r="H11" s="52">
        <v>20</v>
      </c>
      <c r="I11" s="52">
        <v>20</v>
      </c>
      <c r="J11" s="32">
        <v>1.82</v>
      </c>
      <c r="K11" s="36"/>
      <c r="L11" s="53">
        <f t="shared" si="0"/>
        <v>0</v>
      </c>
      <c r="M11" s="54" t="str">
        <f t="shared" si="1"/>
        <v>OK</v>
      </c>
      <c r="N11" s="90">
        <v>0</v>
      </c>
      <c r="O11" s="90">
        <v>0</v>
      </c>
      <c r="P11" s="90">
        <v>0</v>
      </c>
      <c r="Q11" s="91">
        <v>0</v>
      </c>
      <c r="R11" s="41">
        <v>0</v>
      </c>
      <c r="S11" s="41">
        <v>0</v>
      </c>
      <c r="T11" s="41">
        <v>0</v>
      </c>
      <c r="U11" s="41">
        <v>0</v>
      </c>
      <c r="V11" s="41">
        <v>0</v>
      </c>
      <c r="W11" s="41">
        <v>0</v>
      </c>
      <c r="X11" s="41">
        <v>0</v>
      </c>
      <c r="Y11" s="41">
        <v>0</v>
      </c>
    </row>
    <row r="12" spans="1:25" ht="78" customHeight="1" x14ac:dyDescent="0.25">
      <c r="A12" s="59"/>
      <c r="B12" s="60"/>
      <c r="C12" s="29">
        <v>9</v>
      </c>
      <c r="D12" s="31" t="s">
        <v>57</v>
      </c>
      <c r="E12" s="30" t="s">
        <v>37</v>
      </c>
      <c r="F12" s="29" t="s">
        <v>47</v>
      </c>
      <c r="G12" s="34" t="s">
        <v>72</v>
      </c>
      <c r="H12" s="52">
        <v>20</v>
      </c>
      <c r="I12" s="52">
        <v>20</v>
      </c>
      <c r="J12" s="32">
        <v>1.84</v>
      </c>
      <c r="K12" s="36"/>
      <c r="L12" s="53">
        <f t="shared" si="0"/>
        <v>0</v>
      </c>
      <c r="M12" s="54" t="str">
        <f t="shared" si="1"/>
        <v>OK</v>
      </c>
      <c r="N12" s="90">
        <v>0</v>
      </c>
      <c r="O12" s="90">
        <v>0</v>
      </c>
      <c r="P12" s="90">
        <v>0</v>
      </c>
      <c r="Q12" s="91">
        <v>0</v>
      </c>
      <c r="R12" s="41">
        <v>0</v>
      </c>
      <c r="S12" s="41">
        <v>0</v>
      </c>
      <c r="T12" s="41">
        <v>0</v>
      </c>
      <c r="U12" s="41">
        <v>0</v>
      </c>
      <c r="V12" s="41">
        <v>0</v>
      </c>
      <c r="W12" s="41">
        <v>0</v>
      </c>
      <c r="X12" s="41">
        <v>0</v>
      </c>
      <c r="Y12" s="41">
        <v>0</v>
      </c>
    </row>
  </sheetData>
  <mergeCells count="20">
    <mergeCell ref="A10:A12"/>
    <mergeCell ref="B10:B12"/>
    <mergeCell ref="A1:C1"/>
    <mergeCell ref="K1:M1"/>
    <mergeCell ref="D1:J1"/>
    <mergeCell ref="A2:M2"/>
    <mergeCell ref="B4:B7"/>
    <mergeCell ref="A4:A7"/>
    <mergeCell ref="N1:N2"/>
    <mergeCell ref="O1:O2"/>
    <mergeCell ref="P1:P2"/>
    <mergeCell ref="Q1:Q2"/>
    <mergeCell ref="R1:R2"/>
    <mergeCell ref="X1:X2"/>
    <mergeCell ref="Y1:Y2"/>
    <mergeCell ref="S1:S2"/>
    <mergeCell ref="T1:T2"/>
    <mergeCell ref="U1:U2"/>
    <mergeCell ref="V1:V2"/>
    <mergeCell ref="W1:W2"/>
  </mergeCells>
  <phoneticPr fontId="0" type="noConversion"/>
  <conditionalFormatting sqref="R4:Y12">
    <cfRule type="cellIs" dxfId="74" priority="34" stopIfTrue="1" operator="greaterThan">
      <formula>0</formula>
    </cfRule>
    <cfRule type="cellIs" dxfId="73" priority="35" stopIfTrue="1" operator="greaterThan">
      <formula>0</formula>
    </cfRule>
    <cfRule type="cellIs" dxfId="72" priority="36" stopIfTrue="1" operator="greaterThan">
      <formula>0</formula>
    </cfRule>
  </conditionalFormatting>
  <conditionalFormatting sqref="N4:Q12">
    <cfRule type="cellIs" dxfId="2" priority="1" stopIfTrue="1" operator="greaterThan">
      <formula>0</formula>
    </cfRule>
    <cfRule type="cellIs" dxfId="1" priority="2" stopIfTrue="1" operator="greaterThan">
      <formula>0</formula>
    </cfRule>
    <cfRule type="cellIs" dxfId="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zoomScale="90" zoomScaleNormal="90" workbookViewId="0">
      <selection sqref="A1:Y12"/>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1.85546875" style="11" bestFit="1" customWidth="1"/>
    <col min="15"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61" t="s">
        <v>35</v>
      </c>
      <c r="B1" s="61"/>
      <c r="C1" s="61"/>
      <c r="D1" s="61" t="s">
        <v>38</v>
      </c>
      <c r="E1" s="61"/>
      <c r="F1" s="61"/>
      <c r="G1" s="61"/>
      <c r="H1" s="61"/>
      <c r="I1" s="61"/>
      <c r="J1" s="61"/>
      <c r="K1" s="61" t="s">
        <v>36</v>
      </c>
      <c r="L1" s="61"/>
      <c r="M1" s="61"/>
      <c r="N1" s="58" t="s">
        <v>33</v>
      </c>
      <c r="O1" s="58" t="s">
        <v>33</v>
      </c>
      <c r="P1" s="58" t="s">
        <v>33</v>
      </c>
      <c r="Q1" s="58" t="s">
        <v>33</v>
      </c>
      <c r="R1" s="58" t="s">
        <v>33</v>
      </c>
      <c r="S1" s="58" t="s">
        <v>33</v>
      </c>
      <c r="T1" s="58" t="s">
        <v>33</v>
      </c>
      <c r="U1" s="58" t="s">
        <v>33</v>
      </c>
      <c r="V1" s="58" t="s">
        <v>33</v>
      </c>
      <c r="W1" s="58" t="s">
        <v>33</v>
      </c>
      <c r="X1" s="58" t="s">
        <v>33</v>
      </c>
      <c r="Y1" s="58" t="s">
        <v>33</v>
      </c>
    </row>
    <row r="2" spans="1:25" x14ac:dyDescent="0.25">
      <c r="A2" s="61" t="s">
        <v>61</v>
      </c>
      <c r="B2" s="61"/>
      <c r="C2" s="61"/>
      <c r="D2" s="61"/>
      <c r="E2" s="61"/>
      <c r="F2" s="61"/>
      <c r="G2" s="61"/>
      <c r="H2" s="61"/>
      <c r="I2" s="61"/>
      <c r="J2" s="61"/>
      <c r="K2" s="61"/>
      <c r="L2" s="61"/>
      <c r="M2" s="61"/>
      <c r="N2" s="58"/>
      <c r="O2" s="58"/>
      <c r="P2" s="58"/>
      <c r="Q2" s="58"/>
      <c r="R2" s="58"/>
      <c r="S2" s="58"/>
      <c r="T2" s="58"/>
      <c r="U2" s="58"/>
      <c r="V2" s="58"/>
      <c r="W2" s="58"/>
      <c r="X2" s="58"/>
      <c r="Y2" s="58"/>
    </row>
    <row r="3" spans="1:25" s="3" customFormat="1" ht="45" x14ac:dyDescent="0.2">
      <c r="A3" s="45" t="s">
        <v>3</v>
      </c>
      <c r="B3" s="45" t="s">
        <v>1</v>
      </c>
      <c r="C3" s="46" t="s">
        <v>5</v>
      </c>
      <c r="D3" s="46" t="s">
        <v>7</v>
      </c>
      <c r="E3" s="46" t="s">
        <v>34</v>
      </c>
      <c r="F3" s="46" t="s">
        <v>13</v>
      </c>
      <c r="G3" s="46" t="s">
        <v>8</v>
      </c>
      <c r="H3" s="47" t="s">
        <v>4</v>
      </c>
      <c r="I3" s="48" t="s">
        <v>14</v>
      </c>
      <c r="J3" s="49" t="s">
        <v>6</v>
      </c>
      <c r="K3" s="50" t="s">
        <v>15</v>
      </c>
      <c r="L3" s="51" t="s">
        <v>0</v>
      </c>
      <c r="M3" s="47" t="s">
        <v>9</v>
      </c>
      <c r="N3" s="55" t="s">
        <v>2</v>
      </c>
      <c r="O3" s="55" t="s">
        <v>2</v>
      </c>
      <c r="P3" s="55" t="s">
        <v>2</v>
      </c>
      <c r="Q3" s="55" t="s">
        <v>2</v>
      </c>
      <c r="R3" s="55" t="s">
        <v>2</v>
      </c>
      <c r="S3" s="55" t="s">
        <v>2</v>
      </c>
      <c r="T3" s="55" t="s">
        <v>2</v>
      </c>
      <c r="U3" s="55" t="s">
        <v>2</v>
      </c>
      <c r="V3" s="55" t="s">
        <v>2</v>
      </c>
      <c r="W3" s="55" t="s">
        <v>2</v>
      </c>
      <c r="X3" s="55" t="s">
        <v>2</v>
      </c>
      <c r="Y3" s="55" t="s">
        <v>2</v>
      </c>
    </row>
    <row r="4" spans="1:25" ht="231.75" customHeight="1" x14ac:dyDescent="0.25">
      <c r="A4" s="62" t="s">
        <v>48</v>
      </c>
      <c r="B4" s="60" t="s">
        <v>39</v>
      </c>
      <c r="C4" s="29">
        <v>1</v>
      </c>
      <c r="D4" s="31" t="s">
        <v>49</v>
      </c>
      <c r="E4" s="30" t="s">
        <v>37</v>
      </c>
      <c r="F4" s="29" t="s">
        <v>43</v>
      </c>
      <c r="G4" s="34" t="s">
        <v>73</v>
      </c>
      <c r="H4" s="52">
        <v>20</v>
      </c>
      <c r="I4" s="52">
        <v>20</v>
      </c>
      <c r="J4" s="32">
        <v>4.5599999999999996</v>
      </c>
      <c r="K4" s="36">
        <v>350</v>
      </c>
      <c r="L4" s="53">
        <f>K4-(SUM(N4:Y4))</f>
        <v>350</v>
      </c>
      <c r="M4" s="54" t="str">
        <f>IF(L4&lt;0,"ATENÇÃO","OK")</f>
        <v>OK</v>
      </c>
      <c r="N4" s="41">
        <v>0</v>
      </c>
      <c r="O4" s="41">
        <v>0</v>
      </c>
      <c r="P4" s="41">
        <v>0</v>
      </c>
      <c r="Q4" s="41">
        <v>0</v>
      </c>
      <c r="R4" s="41">
        <v>0</v>
      </c>
      <c r="S4" s="41">
        <v>0</v>
      </c>
      <c r="T4" s="41">
        <v>0</v>
      </c>
      <c r="U4" s="41">
        <v>0</v>
      </c>
      <c r="V4" s="41">
        <v>0</v>
      </c>
      <c r="W4" s="41">
        <v>0</v>
      </c>
      <c r="X4" s="41">
        <v>0</v>
      </c>
      <c r="Y4" s="41">
        <v>0</v>
      </c>
    </row>
    <row r="5" spans="1:25" ht="180.75" customHeight="1" x14ac:dyDescent="0.25">
      <c r="A5" s="62"/>
      <c r="B5" s="60"/>
      <c r="C5" s="29">
        <v>2</v>
      </c>
      <c r="D5" s="31" t="s">
        <v>50</v>
      </c>
      <c r="E5" s="30" t="s">
        <v>37</v>
      </c>
      <c r="F5" s="29" t="s">
        <v>43</v>
      </c>
      <c r="G5" s="34" t="s">
        <v>73</v>
      </c>
      <c r="H5" s="52">
        <v>20</v>
      </c>
      <c r="I5" s="52">
        <v>20</v>
      </c>
      <c r="J5" s="32">
        <v>0.66</v>
      </c>
      <c r="K5" s="36">
        <v>7200</v>
      </c>
      <c r="L5" s="53">
        <f t="shared" ref="L5:L12" si="0">K5-(SUM(N5:Y5))</f>
        <v>7200</v>
      </c>
      <c r="M5" s="54" t="str">
        <f t="shared" ref="M5:M12" si="1">IF(L5&lt;0,"ATENÇÃO","OK")</f>
        <v>OK</v>
      </c>
      <c r="N5" s="41"/>
      <c r="O5" s="41"/>
      <c r="P5" s="41">
        <v>0</v>
      </c>
      <c r="Q5" s="41">
        <v>0</v>
      </c>
      <c r="R5" s="41">
        <v>0</v>
      </c>
      <c r="S5" s="41">
        <v>0</v>
      </c>
      <c r="T5" s="41">
        <v>0</v>
      </c>
      <c r="U5" s="41">
        <v>0</v>
      </c>
      <c r="V5" s="41">
        <v>0</v>
      </c>
      <c r="W5" s="41">
        <v>0</v>
      </c>
      <c r="X5" s="41">
        <v>0</v>
      </c>
      <c r="Y5" s="41">
        <v>0</v>
      </c>
    </row>
    <row r="6" spans="1:25" ht="178.5" customHeight="1" x14ac:dyDescent="0.25">
      <c r="A6" s="62"/>
      <c r="B6" s="60"/>
      <c r="C6" s="29">
        <v>3</v>
      </c>
      <c r="D6" s="31" t="s">
        <v>51</v>
      </c>
      <c r="E6" s="30" t="s">
        <v>37</v>
      </c>
      <c r="F6" s="29" t="s">
        <v>43</v>
      </c>
      <c r="G6" s="34" t="s">
        <v>73</v>
      </c>
      <c r="H6" s="52">
        <v>20</v>
      </c>
      <c r="I6" s="52">
        <v>20</v>
      </c>
      <c r="J6" s="32">
        <v>0.61</v>
      </c>
      <c r="K6" s="36">
        <v>21600</v>
      </c>
      <c r="L6" s="53">
        <f t="shared" si="0"/>
        <v>21600</v>
      </c>
      <c r="M6" s="54" t="str">
        <f t="shared" si="1"/>
        <v>OK</v>
      </c>
      <c r="N6" s="41">
        <v>0</v>
      </c>
      <c r="O6" s="41">
        <v>0</v>
      </c>
      <c r="P6" s="41">
        <v>0</v>
      </c>
      <c r="Q6" s="41">
        <v>0</v>
      </c>
      <c r="R6" s="41">
        <v>0</v>
      </c>
      <c r="S6" s="41">
        <v>0</v>
      </c>
      <c r="T6" s="41">
        <v>0</v>
      </c>
      <c r="U6" s="41">
        <v>0</v>
      </c>
      <c r="V6" s="41">
        <v>0</v>
      </c>
      <c r="W6" s="41">
        <v>0</v>
      </c>
      <c r="X6" s="41">
        <v>0</v>
      </c>
      <c r="Y6" s="41">
        <v>0</v>
      </c>
    </row>
    <row r="7" spans="1:25" ht="220.5" customHeight="1" x14ac:dyDescent="0.25">
      <c r="A7" s="62"/>
      <c r="B7" s="60"/>
      <c r="C7" s="29">
        <v>4</v>
      </c>
      <c r="D7" s="31" t="s">
        <v>52</v>
      </c>
      <c r="E7" s="30" t="s">
        <v>37</v>
      </c>
      <c r="F7" s="29" t="s">
        <v>43</v>
      </c>
      <c r="G7" s="34" t="s">
        <v>73</v>
      </c>
      <c r="H7" s="52">
        <v>20</v>
      </c>
      <c r="I7" s="52">
        <v>20</v>
      </c>
      <c r="J7" s="33">
        <v>0.27</v>
      </c>
      <c r="K7" s="36"/>
      <c r="L7" s="53">
        <f t="shared" si="0"/>
        <v>0</v>
      </c>
      <c r="M7" s="54" t="str">
        <f t="shared" si="1"/>
        <v>OK</v>
      </c>
      <c r="N7" s="41">
        <v>0</v>
      </c>
      <c r="O7" s="41">
        <v>0</v>
      </c>
      <c r="P7" s="41">
        <v>0</v>
      </c>
      <c r="Q7" s="41">
        <v>0</v>
      </c>
      <c r="R7" s="41">
        <v>0</v>
      </c>
      <c r="S7" s="41">
        <v>0</v>
      </c>
      <c r="T7" s="41">
        <v>0</v>
      </c>
      <c r="U7" s="41">
        <v>0</v>
      </c>
      <c r="V7" s="41">
        <v>0</v>
      </c>
      <c r="W7" s="41">
        <v>0</v>
      </c>
      <c r="X7" s="41">
        <v>0</v>
      </c>
      <c r="Y7" s="41">
        <v>0</v>
      </c>
    </row>
    <row r="8" spans="1:25" ht="345" customHeight="1" x14ac:dyDescent="0.25">
      <c r="A8" s="34" t="s">
        <v>59</v>
      </c>
      <c r="B8" s="43" t="s">
        <v>40</v>
      </c>
      <c r="C8" s="29">
        <v>5</v>
      </c>
      <c r="D8" s="31" t="s">
        <v>53</v>
      </c>
      <c r="E8" s="30" t="s">
        <v>37</v>
      </c>
      <c r="F8" s="29" t="s">
        <v>44</v>
      </c>
      <c r="G8" s="34" t="s">
        <v>71</v>
      </c>
      <c r="H8" s="52">
        <v>20</v>
      </c>
      <c r="I8" s="52">
        <v>20</v>
      </c>
      <c r="J8" s="32">
        <v>8.5</v>
      </c>
      <c r="K8" s="36">
        <v>1000</v>
      </c>
      <c r="L8" s="53">
        <f t="shared" si="0"/>
        <v>1000</v>
      </c>
      <c r="M8" s="54" t="str">
        <f t="shared" si="1"/>
        <v>OK</v>
      </c>
      <c r="N8" s="41">
        <v>0</v>
      </c>
      <c r="O8" s="41">
        <v>0</v>
      </c>
      <c r="P8" s="41">
        <v>0</v>
      </c>
      <c r="Q8" s="41">
        <v>0</v>
      </c>
      <c r="R8" s="41">
        <v>0</v>
      </c>
      <c r="S8" s="41">
        <v>0</v>
      </c>
      <c r="T8" s="41">
        <v>0</v>
      </c>
      <c r="U8" s="41">
        <v>0</v>
      </c>
      <c r="V8" s="41">
        <v>0</v>
      </c>
      <c r="W8" s="41">
        <v>0</v>
      </c>
      <c r="X8" s="41">
        <v>0</v>
      </c>
      <c r="Y8" s="41">
        <v>0</v>
      </c>
    </row>
    <row r="9" spans="1:25" ht="72" x14ac:dyDescent="0.25">
      <c r="A9" s="34" t="s">
        <v>60</v>
      </c>
      <c r="B9" s="43" t="s">
        <v>41</v>
      </c>
      <c r="C9" s="29">
        <v>6</v>
      </c>
      <c r="D9" s="31" t="s">
        <v>54</v>
      </c>
      <c r="E9" s="30" t="s">
        <v>37</v>
      </c>
      <c r="F9" s="29" t="s">
        <v>45</v>
      </c>
      <c r="G9" s="34" t="s">
        <v>71</v>
      </c>
      <c r="H9" s="52">
        <v>20</v>
      </c>
      <c r="I9" s="52">
        <v>20</v>
      </c>
      <c r="J9" s="32">
        <v>1.61</v>
      </c>
      <c r="K9" s="36">
        <v>600</v>
      </c>
      <c r="L9" s="53">
        <f t="shared" si="0"/>
        <v>600</v>
      </c>
      <c r="M9" s="54" t="str">
        <f t="shared" si="1"/>
        <v>OK</v>
      </c>
      <c r="N9" s="41">
        <v>0</v>
      </c>
      <c r="O9" s="41">
        <v>0</v>
      </c>
      <c r="P9" s="41">
        <v>0</v>
      </c>
      <c r="Q9" s="41">
        <v>0</v>
      </c>
      <c r="R9" s="41">
        <v>0</v>
      </c>
      <c r="S9" s="41">
        <v>0</v>
      </c>
      <c r="T9" s="41">
        <v>0</v>
      </c>
      <c r="U9" s="41">
        <v>0</v>
      </c>
      <c r="V9" s="41">
        <v>0</v>
      </c>
      <c r="W9" s="41">
        <v>0</v>
      </c>
      <c r="X9" s="41">
        <v>0</v>
      </c>
      <c r="Y9" s="41">
        <v>0</v>
      </c>
    </row>
    <row r="10" spans="1:25" ht="80.25" customHeight="1" x14ac:dyDescent="0.25">
      <c r="A10" s="59" t="s">
        <v>60</v>
      </c>
      <c r="B10" s="60" t="s">
        <v>42</v>
      </c>
      <c r="C10" s="29">
        <v>7</v>
      </c>
      <c r="D10" s="31" t="s">
        <v>55</v>
      </c>
      <c r="E10" s="30" t="s">
        <v>37</v>
      </c>
      <c r="F10" s="29" t="s">
        <v>46</v>
      </c>
      <c r="G10" s="34" t="s">
        <v>72</v>
      </c>
      <c r="H10" s="52">
        <v>20</v>
      </c>
      <c r="I10" s="52">
        <v>20</v>
      </c>
      <c r="J10" s="32">
        <v>1.94</v>
      </c>
      <c r="K10" s="36"/>
      <c r="L10" s="53">
        <f t="shared" si="0"/>
        <v>0</v>
      </c>
      <c r="M10" s="54" t="str">
        <f t="shared" si="1"/>
        <v>OK</v>
      </c>
      <c r="N10" s="41">
        <v>0</v>
      </c>
      <c r="O10" s="41">
        <v>0</v>
      </c>
      <c r="P10" s="41">
        <v>0</v>
      </c>
      <c r="Q10" s="41">
        <v>0</v>
      </c>
      <c r="R10" s="41">
        <v>0</v>
      </c>
      <c r="S10" s="41">
        <v>0</v>
      </c>
      <c r="T10" s="41">
        <v>0</v>
      </c>
      <c r="U10" s="41">
        <v>0</v>
      </c>
      <c r="V10" s="41">
        <v>0</v>
      </c>
      <c r="W10" s="41">
        <v>0</v>
      </c>
      <c r="X10" s="41">
        <v>0</v>
      </c>
      <c r="Y10" s="41">
        <v>0</v>
      </c>
    </row>
    <row r="11" spans="1:25" ht="77.25" customHeight="1" x14ac:dyDescent="0.25">
      <c r="A11" s="59"/>
      <c r="B11" s="60"/>
      <c r="C11" s="29">
        <v>8</v>
      </c>
      <c r="D11" s="31" t="s">
        <v>56</v>
      </c>
      <c r="E11" s="30" t="s">
        <v>37</v>
      </c>
      <c r="F11" s="29" t="s">
        <v>47</v>
      </c>
      <c r="G11" s="34" t="s">
        <v>72</v>
      </c>
      <c r="H11" s="52">
        <v>20</v>
      </c>
      <c r="I11" s="52">
        <v>20</v>
      </c>
      <c r="J11" s="32">
        <v>1.82</v>
      </c>
      <c r="K11" s="36"/>
      <c r="L11" s="53">
        <f t="shared" si="0"/>
        <v>0</v>
      </c>
      <c r="M11" s="54" t="str">
        <f t="shared" si="1"/>
        <v>OK</v>
      </c>
      <c r="N11" s="41">
        <v>0</v>
      </c>
      <c r="O11" s="41">
        <v>0</v>
      </c>
      <c r="P11" s="41">
        <v>0</v>
      </c>
      <c r="Q11" s="41">
        <v>0</v>
      </c>
      <c r="R11" s="41">
        <v>0</v>
      </c>
      <c r="S11" s="41">
        <v>0</v>
      </c>
      <c r="T11" s="41">
        <v>0</v>
      </c>
      <c r="U11" s="41">
        <v>0</v>
      </c>
      <c r="V11" s="41">
        <v>0</v>
      </c>
      <c r="W11" s="41">
        <v>0</v>
      </c>
      <c r="X11" s="41">
        <v>0</v>
      </c>
      <c r="Y11" s="41">
        <v>0</v>
      </c>
    </row>
    <row r="12" spans="1:25" ht="78" customHeight="1" x14ac:dyDescent="0.25">
      <c r="A12" s="59"/>
      <c r="B12" s="60"/>
      <c r="C12" s="29">
        <v>9</v>
      </c>
      <c r="D12" s="31" t="s">
        <v>57</v>
      </c>
      <c r="E12" s="30" t="s">
        <v>37</v>
      </c>
      <c r="F12" s="29" t="s">
        <v>47</v>
      </c>
      <c r="G12" s="34" t="s">
        <v>72</v>
      </c>
      <c r="H12" s="52">
        <v>20</v>
      </c>
      <c r="I12" s="52">
        <v>20</v>
      </c>
      <c r="J12" s="32">
        <v>1.84</v>
      </c>
      <c r="K12" s="36"/>
      <c r="L12" s="53">
        <f t="shared" si="0"/>
        <v>0</v>
      </c>
      <c r="M12" s="54" t="str">
        <f t="shared" si="1"/>
        <v>OK</v>
      </c>
      <c r="N12" s="41">
        <v>0</v>
      </c>
      <c r="O12" s="41">
        <v>0</v>
      </c>
      <c r="P12" s="41">
        <v>0</v>
      </c>
      <c r="Q12" s="41">
        <v>0</v>
      </c>
      <c r="R12" s="41">
        <v>0</v>
      </c>
      <c r="S12" s="41">
        <v>0</v>
      </c>
      <c r="T12" s="41">
        <v>0</v>
      </c>
      <c r="U12" s="41">
        <v>0</v>
      </c>
      <c r="V12" s="41">
        <v>0</v>
      </c>
      <c r="W12" s="41">
        <v>0</v>
      </c>
      <c r="X12" s="41">
        <v>0</v>
      </c>
      <c r="Y12" s="41">
        <v>0</v>
      </c>
    </row>
    <row r="13" spans="1:25" x14ac:dyDescent="0.25">
      <c r="K13" s="1"/>
      <c r="N13" s="7"/>
      <c r="O13" s="7"/>
      <c r="P13" s="7"/>
      <c r="Q13" s="7"/>
    </row>
  </sheetData>
  <mergeCells count="20">
    <mergeCell ref="A4:A7"/>
    <mergeCell ref="B4:B7"/>
    <mergeCell ref="A10:A12"/>
    <mergeCell ref="B10:B12"/>
    <mergeCell ref="U1:U2"/>
    <mergeCell ref="W1:W2"/>
    <mergeCell ref="X1:X2"/>
    <mergeCell ref="Y1:Y2"/>
    <mergeCell ref="A2:M2"/>
    <mergeCell ref="Q1:Q2"/>
    <mergeCell ref="R1:R2"/>
    <mergeCell ref="S1:S2"/>
    <mergeCell ref="T1:T2"/>
    <mergeCell ref="V1:V2"/>
    <mergeCell ref="A1:C1"/>
    <mergeCell ref="D1:J1"/>
    <mergeCell ref="K1:M1"/>
    <mergeCell ref="N1:N2"/>
    <mergeCell ref="O1:O2"/>
    <mergeCell ref="P1:P2"/>
  </mergeCells>
  <conditionalFormatting sqref="N4:Y12">
    <cfRule type="cellIs" dxfId="68" priority="1" stopIfTrue="1" operator="greaterThan">
      <formula>0</formula>
    </cfRule>
    <cfRule type="cellIs" dxfId="67" priority="2" stopIfTrue="1" operator="greaterThan">
      <formula>0</formula>
    </cfRule>
    <cfRule type="cellIs" dxfId="66"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topLeftCell="G1" zoomScale="90" zoomScaleNormal="90" workbookViewId="0">
      <selection activeCell="N21" sqref="N21"/>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6" width="11.85546875" style="11" bestFit="1" customWidth="1"/>
    <col min="17" max="17" width="12.28515625" style="11" customWidth="1"/>
    <col min="18" max="18" width="12.7109375" style="8" customWidth="1"/>
    <col min="19"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61" t="s">
        <v>35</v>
      </c>
      <c r="B1" s="61"/>
      <c r="C1" s="61"/>
      <c r="D1" s="61" t="s">
        <v>38</v>
      </c>
      <c r="E1" s="61"/>
      <c r="F1" s="61"/>
      <c r="G1" s="61"/>
      <c r="H1" s="61"/>
      <c r="I1" s="61"/>
      <c r="J1" s="61"/>
      <c r="K1" s="61" t="s">
        <v>36</v>
      </c>
      <c r="L1" s="61"/>
      <c r="M1" s="61"/>
      <c r="N1" s="58" t="s">
        <v>106</v>
      </c>
      <c r="O1" s="58" t="s">
        <v>107</v>
      </c>
      <c r="P1" s="58" t="s">
        <v>108</v>
      </c>
      <c r="Q1" s="58" t="s">
        <v>109</v>
      </c>
      <c r="R1" s="58" t="s">
        <v>110</v>
      </c>
      <c r="S1" s="58" t="s">
        <v>33</v>
      </c>
      <c r="T1" s="58" t="s">
        <v>33</v>
      </c>
      <c r="U1" s="58" t="s">
        <v>33</v>
      </c>
      <c r="V1" s="58" t="s">
        <v>33</v>
      </c>
      <c r="W1" s="58" t="s">
        <v>33</v>
      </c>
      <c r="X1" s="58" t="s">
        <v>33</v>
      </c>
      <c r="Y1" s="58" t="s">
        <v>33</v>
      </c>
    </row>
    <row r="2" spans="1:25" x14ac:dyDescent="0.25">
      <c r="A2" s="61" t="s">
        <v>62</v>
      </c>
      <c r="B2" s="61"/>
      <c r="C2" s="61"/>
      <c r="D2" s="61"/>
      <c r="E2" s="61"/>
      <c r="F2" s="61"/>
      <c r="G2" s="61"/>
      <c r="H2" s="61"/>
      <c r="I2" s="61"/>
      <c r="J2" s="61"/>
      <c r="K2" s="61"/>
      <c r="L2" s="61"/>
      <c r="M2" s="61"/>
      <c r="N2" s="58"/>
      <c r="O2" s="58"/>
      <c r="P2" s="58"/>
      <c r="Q2" s="58"/>
      <c r="R2" s="58"/>
      <c r="S2" s="58"/>
      <c r="T2" s="58"/>
      <c r="U2" s="58"/>
      <c r="V2" s="58"/>
      <c r="W2" s="58"/>
      <c r="X2" s="58"/>
      <c r="Y2" s="58"/>
    </row>
    <row r="3" spans="1:25" s="3" customFormat="1" ht="45" x14ac:dyDescent="0.2">
      <c r="A3" s="45" t="s">
        <v>3</v>
      </c>
      <c r="B3" s="45" t="s">
        <v>1</v>
      </c>
      <c r="C3" s="46" t="s">
        <v>5</v>
      </c>
      <c r="D3" s="46" t="s">
        <v>7</v>
      </c>
      <c r="E3" s="46" t="s">
        <v>34</v>
      </c>
      <c r="F3" s="46" t="s">
        <v>13</v>
      </c>
      <c r="G3" s="46" t="s">
        <v>8</v>
      </c>
      <c r="H3" s="47" t="s">
        <v>4</v>
      </c>
      <c r="I3" s="48" t="s">
        <v>14</v>
      </c>
      <c r="J3" s="49" t="s">
        <v>6</v>
      </c>
      <c r="K3" s="50" t="s">
        <v>15</v>
      </c>
      <c r="L3" s="51" t="s">
        <v>0</v>
      </c>
      <c r="M3" s="47" t="s">
        <v>9</v>
      </c>
      <c r="N3" s="75">
        <v>41732</v>
      </c>
      <c r="O3" s="75">
        <v>41828</v>
      </c>
      <c r="P3" s="75">
        <v>41901</v>
      </c>
      <c r="Q3" s="75">
        <v>41904</v>
      </c>
      <c r="R3" s="75">
        <v>41904</v>
      </c>
      <c r="S3" s="55" t="s">
        <v>2</v>
      </c>
      <c r="T3" s="55" t="s">
        <v>2</v>
      </c>
      <c r="U3" s="55" t="s">
        <v>2</v>
      </c>
      <c r="V3" s="55" t="s">
        <v>2</v>
      </c>
      <c r="W3" s="55" t="s">
        <v>2</v>
      </c>
      <c r="X3" s="55" t="s">
        <v>2</v>
      </c>
      <c r="Y3" s="55" t="s">
        <v>2</v>
      </c>
    </row>
    <row r="4" spans="1:25" ht="231.75" customHeight="1" x14ac:dyDescent="0.25">
      <c r="A4" s="62" t="s">
        <v>48</v>
      </c>
      <c r="B4" s="60" t="s">
        <v>39</v>
      </c>
      <c r="C4" s="29">
        <v>1</v>
      </c>
      <c r="D4" s="31" t="s">
        <v>49</v>
      </c>
      <c r="E4" s="30" t="s">
        <v>37</v>
      </c>
      <c r="F4" s="29" t="s">
        <v>43</v>
      </c>
      <c r="G4" s="34" t="s">
        <v>73</v>
      </c>
      <c r="H4" s="52">
        <v>20</v>
      </c>
      <c r="I4" s="52">
        <v>20</v>
      </c>
      <c r="J4" s="32">
        <v>4.5599999999999996</v>
      </c>
      <c r="K4" s="36">
        <v>800</v>
      </c>
      <c r="L4" s="53">
        <f>K4-(SUM(N4:Y4))</f>
        <v>700</v>
      </c>
      <c r="M4" s="54" t="str">
        <f>IF(L4&lt;0,"ATENÇÃO","OK")</f>
        <v>OK</v>
      </c>
      <c r="N4" s="41">
        <v>0</v>
      </c>
      <c r="O4" s="41">
        <v>0</v>
      </c>
      <c r="P4" s="41">
        <v>100</v>
      </c>
      <c r="Q4" s="41"/>
      <c r="R4" s="41"/>
      <c r="S4" s="41">
        <v>0</v>
      </c>
      <c r="T4" s="41">
        <v>0</v>
      </c>
      <c r="U4" s="41">
        <v>0</v>
      </c>
      <c r="V4" s="41">
        <v>0</v>
      </c>
      <c r="W4" s="41">
        <v>0</v>
      </c>
      <c r="X4" s="41">
        <v>0</v>
      </c>
      <c r="Y4" s="41">
        <v>0</v>
      </c>
    </row>
    <row r="5" spans="1:25" ht="180.75" customHeight="1" x14ac:dyDescent="0.25">
      <c r="A5" s="62"/>
      <c r="B5" s="60"/>
      <c r="C5" s="29">
        <v>2</v>
      </c>
      <c r="D5" s="31" t="s">
        <v>50</v>
      </c>
      <c r="E5" s="30" t="s">
        <v>37</v>
      </c>
      <c r="F5" s="29" t="s">
        <v>43</v>
      </c>
      <c r="G5" s="34" t="s">
        <v>73</v>
      </c>
      <c r="H5" s="52">
        <v>20</v>
      </c>
      <c r="I5" s="52">
        <v>20</v>
      </c>
      <c r="J5" s="32">
        <v>0.66</v>
      </c>
      <c r="K5" s="36">
        <v>1200</v>
      </c>
      <c r="L5" s="53">
        <f t="shared" ref="L5:L12" si="0">K5-(SUM(N5:Y5))</f>
        <v>1000</v>
      </c>
      <c r="M5" s="54" t="str">
        <f t="shared" ref="M5:M12" si="1">IF(L5&lt;0,"ATENÇÃO","OK")</f>
        <v>OK</v>
      </c>
      <c r="N5" s="41">
        <v>0</v>
      </c>
      <c r="O5" s="41">
        <v>100</v>
      </c>
      <c r="P5" s="41"/>
      <c r="Q5" s="41">
        <v>100</v>
      </c>
      <c r="R5" s="41"/>
      <c r="S5" s="41">
        <v>0</v>
      </c>
      <c r="T5" s="41">
        <v>0</v>
      </c>
      <c r="U5" s="41">
        <v>0</v>
      </c>
      <c r="V5" s="41">
        <v>0</v>
      </c>
      <c r="W5" s="41">
        <v>0</v>
      </c>
      <c r="X5" s="41">
        <v>0</v>
      </c>
      <c r="Y5" s="41">
        <v>0</v>
      </c>
    </row>
    <row r="6" spans="1:25" ht="178.5" customHeight="1" x14ac:dyDescent="0.25">
      <c r="A6" s="62"/>
      <c r="B6" s="60"/>
      <c r="C6" s="29">
        <v>3</v>
      </c>
      <c r="D6" s="31" t="s">
        <v>51</v>
      </c>
      <c r="E6" s="30" t="s">
        <v>37</v>
      </c>
      <c r="F6" s="29" t="s">
        <v>43</v>
      </c>
      <c r="G6" s="34" t="s">
        <v>73</v>
      </c>
      <c r="H6" s="52">
        <v>20</v>
      </c>
      <c r="I6" s="52">
        <v>20</v>
      </c>
      <c r="J6" s="32">
        <v>0.61</v>
      </c>
      <c r="K6" s="36">
        <v>24000</v>
      </c>
      <c r="L6" s="53">
        <f t="shared" si="0"/>
        <v>23500</v>
      </c>
      <c r="M6" s="54" t="str">
        <f t="shared" si="1"/>
        <v>OK</v>
      </c>
      <c r="N6" s="41">
        <v>200</v>
      </c>
      <c r="O6" s="41">
        <v>0</v>
      </c>
      <c r="P6" s="41"/>
      <c r="Q6" s="41"/>
      <c r="R6" s="41">
        <v>300</v>
      </c>
      <c r="S6" s="41">
        <v>0</v>
      </c>
      <c r="T6" s="41">
        <v>0</v>
      </c>
      <c r="U6" s="41">
        <v>0</v>
      </c>
      <c r="V6" s="41">
        <v>0</v>
      </c>
      <c r="W6" s="41">
        <v>0</v>
      </c>
      <c r="X6" s="41">
        <v>0</v>
      </c>
      <c r="Y6" s="41">
        <v>0</v>
      </c>
    </row>
    <row r="7" spans="1:25" ht="220.5" customHeight="1" x14ac:dyDescent="0.25">
      <c r="A7" s="62"/>
      <c r="B7" s="60"/>
      <c r="C7" s="29">
        <v>4</v>
      </c>
      <c r="D7" s="31" t="s">
        <v>52</v>
      </c>
      <c r="E7" s="30" t="s">
        <v>37</v>
      </c>
      <c r="F7" s="29" t="s">
        <v>43</v>
      </c>
      <c r="G7" s="34" t="s">
        <v>73</v>
      </c>
      <c r="H7" s="52">
        <v>20</v>
      </c>
      <c r="I7" s="52">
        <v>20</v>
      </c>
      <c r="J7" s="33">
        <v>0.27</v>
      </c>
      <c r="K7" s="36"/>
      <c r="L7" s="53">
        <f t="shared" si="0"/>
        <v>0</v>
      </c>
      <c r="M7" s="54" t="str">
        <f t="shared" si="1"/>
        <v>OK</v>
      </c>
      <c r="N7" s="41">
        <v>0</v>
      </c>
      <c r="O7" s="41">
        <v>0</v>
      </c>
      <c r="P7" s="41"/>
      <c r="Q7" s="41"/>
      <c r="R7" s="41"/>
      <c r="S7" s="41">
        <v>0</v>
      </c>
      <c r="T7" s="41">
        <v>0</v>
      </c>
      <c r="U7" s="41">
        <v>0</v>
      </c>
      <c r="V7" s="41">
        <v>0</v>
      </c>
      <c r="W7" s="41">
        <v>0</v>
      </c>
      <c r="X7" s="41">
        <v>0</v>
      </c>
      <c r="Y7" s="41">
        <v>0</v>
      </c>
    </row>
    <row r="8" spans="1:25" ht="345" customHeight="1" x14ac:dyDescent="0.25">
      <c r="A8" s="34" t="s">
        <v>59</v>
      </c>
      <c r="B8" s="43" t="s">
        <v>40</v>
      </c>
      <c r="C8" s="29">
        <v>5</v>
      </c>
      <c r="D8" s="31" t="s">
        <v>53</v>
      </c>
      <c r="E8" s="30" t="s">
        <v>37</v>
      </c>
      <c r="F8" s="29" t="s">
        <v>44</v>
      </c>
      <c r="G8" s="34" t="s">
        <v>71</v>
      </c>
      <c r="H8" s="52">
        <v>20</v>
      </c>
      <c r="I8" s="52">
        <v>20</v>
      </c>
      <c r="J8" s="32">
        <v>8.5</v>
      </c>
      <c r="K8" s="36">
        <v>400</v>
      </c>
      <c r="L8" s="53">
        <f t="shared" si="0"/>
        <v>400</v>
      </c>
      <c r="M8" s="54" t="str">
        <f t="shared" si="1"/>
        <v>OK</v>
      </c>
      <c r="N8" s="41">
        <v>0</v>
      </c>
      <c r="O8" s="41">
        <v>0</v>
      </c>
      <c r="P8" s="41"/>
      <c r="Q8" s="41"/>
      <c r="R8" s="41"/>
      <c r="S8" s="41">
        <v>0</v>
      </c>
      <c r="T8" s="41">
        <v>0</v>
      </c>
      <c r="U8" s="41">
        <v>0</v>
      </c>
      <c r="V8" s="41">
        <v>0</v>
      </c>
      <c r="W8" s="41">
        <v>0</v>
      </c>
      <c r="X8" s="41">
        <v>0</v>
      </c>
      <c r="Y8" s="41">
        <v>0</v>
      </c>
    </row>
    <row r="9" spans="1:25" ht="72" x14ac:dyDescent="0.25">
      <c r="A9" s="34" t="s">
        <v>60</v>
      </c>
      <c r="B9" s="43" t="s">
        <v>41</v>
      </c>
      <c r="C9" s="29">
        <v>6</v>
      </c>
      <c r="D9" s="31" t="s">
        <v>54</v>
      </c>
      <c r="E9" s="30" t="s">
        <v>37</v>
      </c>
      <c r="F9" s="29" t="s">
        <v>45</v>
      </c>
      <c r="G9" s="34" t="s">
        <v>71</v>
      </c>
      <c r="H9" s="52">
        <v>20</v>
      </c>
      <c r="I9" s="52">
        <v>20</v>
      </c>
      <c r="J9" s="32">
        <v>1.61</v>
      </c>
      <c r="K9" s="36">
        <v>400</v>
      </c>
      <c r="L9" s="53">
        <f t="shared" si="0"/>
        <v>400</v>
      </c>
      <c r="M9" s="54" t="str">
        <f t="shared" si="1"/>
        <v>OK</v>
      </c>
      <c r="N9" s="41">
        <v>0</v>
      </c>
      <c r="O9" s="41">
        <v>0</v>
      </c>
      <c r="P9" s="41">
        <v>0</v>
      </c>
      <c r="Q9" s="41">
        <v>0</v>
      </c>
      <c r="R9" s="41">
        <v>0</v>
      </c>
      <c r="S9" s="41">
        <v>0</v>
      </c>
      <c r="T9" s="41">
        <v>0</v>
      </c>
      <c r="U9" s="41">
        <v>0</v>
      </c>
      <c r="V9" s="41">
        <v>0</v>
      </c>
      <c r="W9" s="41">
        <v>0</v>
      </c>
      <c r="X9" s="41">
        <v>0</v>
      </c>
      <c r="Y9" s="41">
        <v>0</v>
      </c>
    </row>
    <row r="10" spans="1:25" ht="80.25" customHeight="1" x14ac:dyDescent="0.25">
      <c r="A10" s="59" t="s">
        <v>60</v>
      </c>
      <c r="B10" s="60" t="s">
        <v>42</v>
      </c>
      <c r="C10" s="29">
        <v>7</v>
      </c>
      <c r="D10" s="31" t="s">
        <v>55</v>
      </c>
      <c r="E10" s="30" t="s">
        <v>37</v>
      </c>
      <c r="F10" s="29" t="s">
        <v>46</v>
      </c>
      <c r="G10" s="34" t="s">
        <v>72</v>
      </c>
      <c r="H10" s="52">
        <v>20</v>
      </c>
      <c r="I10" s="52">
        <v>20</v>
      </c>
      <c r="J10" s="32">
        <v>1.94</v>
      </c>
      <c r="K10" s="36"/>
      <c r="L10" s="53">
        <f t="shared" si="0"/>
        <v>0</v>
      </c>
      <c r="M10" s="54" t="str">
        <f t="shared" si="1"/>
        <v>OK</v>
      </c>
      <c r="N10" s="41">
        <v>0</v>
      </c>
      <c r="O10" s="41">
        <v>0</v>
      </c>
      <c r="P10" s="41">
        <v>0</v>
      </c>
      <c r="Q10" s="41">
        <v>0</v>
      </c>
      <c r="R10" s="41">
        <v>0</v>
      </c>
      <c r="S10" s="41">
        <v>0</v>
      </c>
      <c r="T10" s="41">
        <v>0</v>
      </c>
      <c r="U10" s="41">
        <v>0</v>
      </c>
      <c r="V10" s="41">
        <v>0</v>
      </c>
      <c r="W10" s="41">
        <v>0</v>
      </c>
      <c r="X10" s="41">
        <v>0</v>
      </c>
      <c r="Y10" s="41">
        <v>0</v>
      </c>
    </row>
    <row r="11" spans="1:25" ht="77.25" customHeight="1" x14ac:dyDescent="0.25">
      <c r="A11" s="59"/>
      <c r="B11" s="60"/>
      <c r="C11" s="29">
        <v>8</v>
      </c>
      <c r="D11" s="31" t="s">
        <v>56</v>
      </c>
      <c r="E11" s="30" t="s">
        <v>37</v>
      </c>
      <c r="F11" s="29" t="s">
        <v>47</v>
      </c>
      <c r="G11" s="34" t="s">
        <v>72</v>
      </c>
      <c r="H11" s="52">
        <v>20</v>
      </c>
      <c r="I11" s="52">
        <v>20</v>
      </c>
      <c r="J11" s="32">
        <v>1.82</v>
      </c>
      <c r="K11" s="36"/>
      <c r="L11" s="53">
        <f t="shared" si="0"/>
        <v>0</v>
      </c>
      <c r="M11" s="54" t="str">
        <f t="shared" si="1"/>
        <v>OK</v>
      </c>
      <c r="N11" s="41">
        <v>0</v>
      </c>
      <c r="O11" s="41">
        <v>0</v>
      </c>
      <c r="P11" s="41">
        <v>0</v>
      </c>
      <c r="Q11" s="41">
        <v>0</v>
      </c>
      <c r="R11" s="41">
        <v>0</v>
      </c>
      <c r="S11" s="41">
        <v>0</v>
      </c>
      <c r="T11" s="41">
        <v>0</v>
      </c>
      <c r="U11" s="41">
        <v>0</v>
      </c>
      <c r="V11" s="41">
        <v>0</v>
      </c>
      <c r="W11" s="41">
        <v>0</v>
      </c>
      <c r="X11" s="41">
        <v>0</v>
      </c>
      <c r="Y11" s="41">
        <v>0</v>
      </c>
    </row>
    <row r="12" spans="1:25" ht="78" customHeight="1" x14ac:dyDescent="0.25">
      <c r="A12" s="59"/>
      <c r="B12" s="60"/>
      <c r="C12" s="29">
        <v>9</v>
      </c>
      <c r="D12" s="31" t="s">
        <v>57</v>
      </c>
      <c r="E12" s="30" t="s">
        <v>37</v>
      </c>
      <c r="F12" s="29" t="s">
        <v>47</v>
      </c>
      <c r="G12" s="34" t="s">
        <v>72</v>
      </c>
      <c r="H12" s="52">
        <v>20</v>
      </c>
      <c r="I12" s="52">
        <v>20</v>
      </c>
      <c r="J12" s="32">
        <v>1.84</v>
      </c>
      <c r="K12" s="36"/>
      <c r="L12" s="53">
        <f t="shared" si="0"/>
        <v>0</v>
      </c>
      <c r="M12" s="54" t="str">
        <f t="shared" si="1"/>
        <v>OK</v>
      </c>
      <c r="N12" s="41">
        <v>0</v>
      </c>
      <c r="O12" s="41">
        <v>0</v>
      </c>
      <c r="P12" s="41">
        <v>0</v>
      </c>
      <c r="Q12" s="41">
        <v>0</v>
      </c>
      <c r="R12" s="41">
        <v>0</v>
      </c>
      <c r="S12" s="41">
        <v>0</v>
      </c>
      <c r="T12" s="41">
        <v>0</v>
      </c>
      <c r="U12" s="41">
        <v>0</v>
      </c>
      <c r="V12" s="41">
        <v>0</v>
      </c>
      <c r="W12" s="41">
        <v>0</v>
      </c>
      <c r="X12" s="41">
        <v>0</v>
      </c>
      <c r="Y12" s="41">
        <v>0</v>
      </c>
    </row>
    <row r="13" spans="1:25" x14ac:dyDescent="0.25">
      <c r="N13" s="7"/>
      <c r="O13" s="7"/>
      <c r="P13" s="7"/>
      <c r="Q13" s="7"/>
    </row>
  </sheetData>
  <mergeCells count="20">
    <mergeCell ref="A4:A7"/>
    <mergeCell ref="B4:B7"/>
    <mergeCell ref="A10:A12"/>
    <mergeCell ref="B10:B12"/>
    <mergeCell ref="U1:U2"/>
    <mergeCell ref="W1:W2"/>
    <mergeCell ref="X1:X2"/>
    <mergeCell ref="Y1:Y2"/>
    <mergeCell ref="A2:M2"/>
    <mergeCell ref="Q1:Q2"/>
    <mergeCell ref="R1:R2"/>
    <mergeCell ref="S1:S2"/>
    <mergeCell ref="T1:T2"/>
    <mergeCell ref="V1:V2"/>
    <mergeCell ref="A1:C1"/>
    <mergeCell ref="D1:J1"/>
    <mergeCell ref="K1:M1"/>
    <mergeCell ref="N1:N2"/>
    <mergeCell ref="O1:O2"/>
    <mergeCell ref="P1:P2"/>
  </mergeCells>
  <conditionalFormatting sqref="S4:Y12 N9:R12">
    <cfRule type="cellIs" dxfId="65" priority="10" stopIfTrue="1" operator="greaterThan">
      <formula>0</formula>
    </cfRule>
    <cfRule type="cellIs" dxfId="64" priority="11" stopIfTrue="1" operator="greaterThan">
      <formula>0</formula>
    </cfRule>
    <cfRule type="cellIs" dxfId="63" priority="12" stopIfTrue="1" operator="greaterThan">
      <formula>0</formula>
    </cfRule>
  </conditionalFormatting>
  <conditionalFormatting sqref="N4:N8 P4:R8">
    <cfRule type="cellIs" dxfId="62" priority="1" stopIfTrue="1" operator="greaterThan">
      <formula>0</formula>
    </cfRule>
    <cfRule type="cellIs" dxfId="61" priority="2" stopIfTrue="1" operator="greaterThan">
      <formula>0</formula>
    </cfRule>
    <cfRule type="cellIs" dxfId="60" priority="3" stopIfTrue="1" operator="greaterThan">
      <formula>0</formula>
    </cfRule>
  </conditionalFormatting>
  <conditionalFormatting sqref="O4:O8">
    <cfRule type="cellIs" dxfId="59" priority="4" stopIfTrue="1" operator="greaterThan">
      <formula>0</formula>
    </cfRule>
    <cfRule type="cellIs" dxfId="58" priority="5" stopIfTrue="1" operator="greaterThan">
      <formula>0</formula>
    </cfRule>
    <cfRule type="cellIs" dxfId="57" priority="6"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
  <sheetViews>
    <sheetView topLeftCell="E1" zoomScale="90" zoomScaleNormal="90" workbookViewId="0">
      <selection activeCell="P26" sqref="P26"/>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1.85546875" style="11" bestFit="1" customWidth="1"/>
    <col min="15"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61" t="s">
        <v>35</v>
      </c>
      <c r="B1" s="61"/>
      <c r="C1" s="61"/>
      <c r="D1" s="61" t="s">
        <v>38</v>
      </c>
      <c r="E1" s="61"/>
      <c r="F1" s="61"/>
      <c r="G1" s="61"/>
      <c r="H1" s="61"/>
      <c r="I1" s="61"/>
      <c r="J1" s="61"/>
      <c r="K1" s="61" t="s">
        <v>36</v>
      </c>
      <c r="L1" s="61"/>
      <c r="M1" s="89"/>
      <c r="N1" s="81" t="s">
        <v>121</v>
      </c>
      <c r="O1" s="81" t="s">
        <v>122</v>
      </c>
      <c r="P1" s="81" t="s">
        <v>123</v>
      </c>
      <c r="Q1" s="81" t="s">
        <v>124</v>
      </c>
      <c r="R1" s="58" t="s">
        <v>33</v>
      </c>
      <c r="S1" s="58" t="s">
        <v>33</v>
      </c>
      <c r="T1" s="58" t="s">
        <v>33</v>
      </c>
      <c r="U1" s="58" t="s">
        <v>33</v>
      </c>
      <c r="V1" s="58" t="s">
        <v>33</v>
      </c>
      <c r="W1" s="58" t="s">
        <v>33</v>
      </c>
      <c r="X1" s="58" t="s">
        <v>33</v>
      </c>
      <c r="Y1" s="58" t="s">
        <v>33</v>
      </c>
    </row>
    <row r="2" spans="1:25" x14ac:dyDescent="0.25">
      <c r="A2" s="61" t="s">
        <v>63</v>
      </c>
      <c r="B2" s="61"/>
      <c r="C2" s="61"/>
      <c r="D2" s="61"/>
      <c r="E2" s="61"/>
      <c r="F2" s="61"/>
      <c r="G2" s="61"/>
      <c r="H2" s="61"/>
      <c r="I2" s="61"/>
      <c r="J2" s="61"/>
      <c r="K2" s="61"/>
      <c r="L2" s="61"/>
      <c r="M2" s="89"/>
      <c r="N2" s="95"/>
      <c r="O2" s="95"/>
      <c r="P2" s="95"/>
      <c r="Q2" s="95"/>
      <c r="R2" s="58"/>
      <c r="S2" s="58"/>
      <c r="T2" s="58"/>
      <c r="U2" s="58"/>
      <c r="V2" s="58"/>
      <c r="W2" s="58"/>
      <c r="X2" s="58"/>
      <c r="Y2" s="58"/>
    </row>
    <row r="3" spans="1:25" s="3" customFormat="1" ht="45" x14ac:dyDescent="0.2">
      <c r="A3" s="45" t="s">
        <v>3</v>
      </c>
      <c r="B3" s="45" t="s">
        <v>1</v>
      </c>
      <c r="C3" s="46" t="s">
        <v>5</v>
      </c>
      <c r="D3" s="46" t="s">
        <v>7</v>
      </c>
      <c r="E3" s="46" t="s">
        <v>34</v>
      </c>
      <c r="F3" s="46" t="s">
        <v>13</v>
      </c>
      <c r="G3" s="46" t="s">
        <v>8</v>
      </c>
      <c r="H3" s="47" t="s">
        <v>4</v>
      </c>
      <c r="I3" s="48" t="s">
        <v>14</v>
      </c>
      <c r="J3" s="49" t="s">
        <v>6</v>
      </c>
      <c r="K3" s="50" t="s">
        <v>15</v>
      </c>
      <c r="L3" s="51" t="s">
        <v>0</v>
      </c>
      <c r="M3" s="88" t="s">
        <v>9</v>
      </c>
      <c r="N3" s="86" t="s">
        <v>2</v>
      </c>
      <c r="O3" s="86" t="s">
        <v>2</v>
      </c>
      <c r="P3" s="86" t="s">
        <v>2</v>
      </c>
      <c r="Q3" s="86" t="s">
        <v>2</v>
      </c>
      <c r="R3" s="86" t="s">
        <v>2</v>
      </c>
      <c r="S3" s="55" t="s">
        <v>2</v>
      </c>
      <c r="T3" s="55" t="s">
        <v>2</v>
      </c>
      <c r="U3" s="55" t="s">
        <v>2</v>
      </c>
      <c r="V3" s="55" t="s">
        <v>2</v>
      </c>
      <c r="W3" s="55" t="s">
        <v>2</v>
      </c>
      <c r="X3" s="55" t="s">
        <v>2</v>
      </c>
      <c r="Y3" s="55" t="s">
        <v>2</v>
      </c>
    </row>
    <row r="4" spans="1:25" ht="231.75" customHeight="1" x14ac:dyDescent="0.25">
      <c r="A4" s="62" t="s">
        <v>48</v>
      </c>
      <c r="B4" s="60" t="s">
        <v>39</v>
      </c>
      <c r="C4" s="29">
        <v>1</v>
      </c>
      <c r="D4" s="31" t="s">
        <v>49</v>
      </c>
      <c r="E4" s="30" t="s">
        <v>37</v>
      </c>
      <c r="F4" s="29" t="s">
        <v>43</v>
      </c>
      <c r="G4" s="34" t="s">
        <v>73</v>
      </c>
      <c r="H4" s="52">
        <v>20</v>
      </c>
      <c r="I4" s="52">
        <v>20</v>
      </c>
      <c r="J4" s="32">
        <v>4.5599999999999996</v>
      </c>
      <c r="K4" s="36">
        <v>800</v>
      </c>
      <c r="L4" s="53">
        <f>K4-(SUM(N4:Y4))</f>
        <v>550</v>
      </c>
      <c r="M4" s="80" t="str">
        <f>IF(L4&lt;0,"ATENÇÃO","OK")</f>
        <v>OK</v>
      </c>
      <c r="N4" s="76">
        <v>200</v>
      </c>
      <c r="O4" s="85">
        <v>0</v>
      </c>
      <c r="P4" s="85">
        <v>0</v>
      </c>
      <c r="Q4" s="85">
        <v>50</v>
      </c>
      <c r="R4" s="85">
        <v>0</v>
      </c>
      <c r="S4" s="41">
        <v>0</v>
      </c>
      <c r="T4" s="41">
        <v>0</v>
      </c>
      <c r="U4" s="41">
        <v>0</v>
      </c>
      <c r="V4" s="41">
        <v>0</v>
      </c>
      <c r="W4" s="41">
        <v>0</v>
      </c>
      <c r="X4" s="41">
        <v>0</v>
      </c>
      <c r="Y4" s="41">
        <v>0</v>
      </c>
    </row>
    <row r="5" spans="1:25" ht="180.75" customHeight="1" x14ac:dyDescent="0.25">
      <c r="A5" s="62"/>
      <c r="B5" s="60"/>
      <c r="C5" s="29">
        <v>2</v>
      </c>
      <c r="D5" s="31" t="s">
        <v>50</v>
      </c>
      <c r="E5" s="30" t="s">
        <v>37</v>
      </c>
      <c r="F5" s="29" t="s">
        <v>43</v>
      </c>
      <c r="G5" s="34" t="s">
        <v>73</v>
      </c>
      <c r="H5" s="52">
        <v>20</v>
      </c>
      <c r="I5" s="52">
        <v>20</v>
      </c>
      <c r="J5" s="32">
        <v>0.66</v>
      </c>
      <c r="K5" s="36">
        <v>250</v>
      </c>
      <c r="L5" s="53">
        <f t="shared" ref="L5:L12" si="0">K5-(SUM(N5:Y5))</f>
        <v>70</v>
      </c>
      <c r="M5" s="54" t="str">
        <f t="shared" ref="M5:M12" si="1">IF(L5&lt;0,"ATENÇÃO","OK")</f>
        <v>OK</v>
      </c>
      <c r="N5" s="90">
        <v>0</v>
      </c>
      <c r="O5" s="90">
        <v>120</v>
      </c>
      <c r="P5" s="90">
        <v>0</v>
      </c>
      <c r="Q5" s="91">
        <v>60</v>
      </c>
      <c r="R5" s="92">
        <v>0</v>
      </c>
      <c r="S5" s="41">
        <v>0</v>
      </c>
      <c r="T5" s="41">
        <v>0</v>
      </c>
      <c r="U5" s="41">
        <v>0</v>
      </c>
      <c r="V5" s="41">
        <v>0</v>
      </c>
      <c r="W5" s="41">
        <v>0</v>
      </c>
      <c r="X5" s="41">
        <v>0</v>
      </c>
      <c r="Y5" s="41">
        <v>0</v>
      </c>
    </row>
    <row r="6" spans="1:25" ht="178.5" customHeight="1" x14ac:dyDescent="0.25">
      <c r="A6" s="62"/>
      <c r="B6" s="60"/>
      <c r="C6" s="29">
        <v>3</v>
      </c>
      <c r="D6" s="31" t="s">
        <v>51</v>
      </c>
      <c r="E6" s="30" t="s">
        <v>37</v>
      </c>
      <c r="F6" s="29" t="s">
        <v>43</v>
      </c>
      <c r="G6" s="34" t="s">
        <v>73</v>
      </c>
      <c r="H6" s="52">
        <v>20</v>
      </c>
      <c r="I6" s="52">
        <v>20</v>
      </c>
      <c r="J6" s="32">
        <v>0.61</v>
      </c>
      <c r="K6" s="36">
        <v>1800</v>
      </c>
      <c r="L6" s="53">
        <f t="shared" si="0"/>
        <v>1320</v>
      </c>
      <c r="M6" s="54" t="str">
        <f t="shared" si="1"/>
        <v>OK</v>
      </c>
      <c r="N6" s="90">
        <v>240</v>
      </c>
      <c r="O6" s="90">
        <v>0</v>
      </c>
      <c r="P6" s="90">
        <v>240</v>
      </c>
      <c r="Q6" s="91">
        <v>0</v>
      </c>
      <c r="R6" s="41">
        <v>0</v>
      </c>
      <c r="S6" s="41">
        <v>0</v>
      </c>
      <c r="T6" s="41">
        <v>0</v>
      </c>
      <c r="U6" s="41">
        <v>0</v>
      </c>
      <c r="V6" s="41">
        <v>0</v>
      </c>
      <c r="W6" s="41">
        <v>0</v>
      </c>
      <c r="X6" s="41">
        <v>0</v>
      </c>
      <c r="Y6" s="41">
        <v>0</v>
      </c>
    </row>
    <row r="7" spans="1:25" ht="220.5" customHeight="1" x14ac:dyDescent="0.25">
      <c r="A7" s="62"/>
      <c r="B7" s="60"/>
      <c r="C7" s="29">
        <v>4</v>
      </c>
      <c r="D7" s="31" t="s">
        <v>52</v>
      </c>
      <c r="E7" s="30" t="s">
        <v>37</v>
      </c>
      <c r="F7" s="29" t="s">
        <v>43</v>
      </c>
      <c r="G7" s="34" t="s">
        <v>73</v>
      </c>
      <c r="H7" s="52">
        <v>20</v>
      </c>
      <c r="I7" s="52">
        <v>20</v>
      </c>
      <c r="J7" s="33">
        <v>0.27</v>
      </c>
      <c r="K7" s="36"/>
      <c r="L7" s="53">
        <f t="shared" si="0"/>
        <v>0</v>
      </c>
      <c r="M7" s="54" t="str">
        <f t="shared" si="1"/>
        <v>OK</v>
      </c>
      <c r="N7" s="90">
        <v>0</v>
      </c>
      <c r="O7" s="90">
        <v>0</v>
      </c>
      <c r="P7" s="90">
        <v>0</v>
      </c>
      <c r="Q7" s="91">
        <v>0</v>
      </c>
      <c r="R7" s="41">
        <v>0</v>
      </c>
      <c r="S7" s="41">
        <v>0</v>
      </c>
      <c r="T7" s="41">
        <v>0</v>
      </c>
      <c r="U7" s="41">
        <v>0</v>
      </c>
      <c r="V7" s="41">
        <v>0</v>
      </c>
      <c r="W7" s="41">
        <v>0</v>
      </c>
      <c r="X7" s="41">
        <v>0</v>
      </c>
      <c r="Y7" s="41">
        <v>0</v>
      </c>
    </row>
    <row r="8" spans="1:25" ht="345" customHeight="1" x14ac:dyDescent="0.25">
      <c r="A8" s="34" t="s">
        <v>59</v>
      </c>
      <c r="B8" s="43" t="s">
        <v>40</v>
      </c>
      <c r="C8" s="29">
        <v>5</v>
      </c>
      <c r="D8" s="31" t="s">
        <v>53</v>
      </c>
      <c r="E8" s="30" t="s">
        <v>37</v>
      </c>
      <c r="F8" s="29" t="s">
        <v>44</v>
      </c>
      <c r="G8" s="34" t="s">
        <v>71</v>
      </c>
      <c r="H8" s="52">
        <v>20</v>
      </c>
      <c r="I8" s="52">
        <v>20</v>
      </c>
      <c r="J8" s="32">
        <v>8.5</v>
      </c>
      <c r="K8" s="36">
        <v>650</v>
      </c>
      <c r="L8" s="53">
        <f t="shared" si="0"/>
        <v>650</v>
      </c>
      <c r="M8" s="54" t="str">
        <f t="shared" si="1"/>
        <v>OK</v>
      </c>
      <c r="N8" s="90">
        <v>0</v>
      </c>
      <c r="O8" s="90">
        <v>0</v>
      </c>
      <c r="P8" s="90">
        <v>0</v>
      </c>
      <c r="Q8" s="91">
        <v>0</v>
      </c>
      <c r="R8" s="41">
        <v>0</v>
      </c>
      <c r="S8" s="41">
        <v>0</v>
      </c>
      <c r="T8" s="41">
        <v>0</v>
      </c>
      <c r="U8" s="41">
        <v>0</v>
      </c>
      <c r="V8" s="41">
        <v>0</v>
      </c>
      <c r="W8" s="41">
        <v>0</v>
      </c>
      <c r="X8" s="41">
        <v>0</v>
      </c>
      <c r="Y8" s="41">
        <v>0</v>
      </c>
    </row>
    <row r="9" spans="1:25" ht="72" x14ac:dyDescent="0.25">
      <c r="A9" s="34" t="s">
        <v>60</v>
      </c>
      <c r="B9" s="43" t="s">
        <v>41</v>
      </c>
      <c r="C9" s="29">
        <v>6</v>
      </c>
      <c r="D9" s="31" t="s">
        <v>54</v>
      </c>
      <c r="E9" s="30" t="s">
        <v>37</v>
      </c>
      <c r="F9" s="29" t="s">
        <v>45</v>
      </c>
      <c r="G9" s="34" t="s">
        <v>71</v>
      </c>
      <c r="H9" s="52">
        <v>20</v>
      </c>
      <c r="I9" s="52">
        <v>20</v>
      </c>
      <c r="J9" s="32">
        <v>1.61</v>
      </c>
      <c r="K9" s="36">
        <v>850</v>
      </c>
      <c r="L9" s="53">
        <f t="shared" si="0"/>
        <v>850</v>
      </c>
      <c r="M9" s="54" t="str">
        <f t="shared" si="1"/>
        <v>OK</v>
      </c>
      <c r="N9" s="90">
        <v>0</v>
      </c>
      <c r="O9" s="90">
        <v>0</v>
      </c>
      <c r="P9" s="90">
        <v>0</v>
      </c>
      <c r="Q9" s="91">
        <v>0</v>
      </c>
      <c r="R9" s="41">
        <v>0</v>
      </c>
      <c r="S9" s="41">
        <v>0</v>
      </c>
      <c r="T9" s="41">
        <v>0</v>
      </c>
      <c r="U9" s="41">
        <v>0</v>
      </c>
      <c r="V9" s="41">
        <v>0</v>
      </c>
      <c r="W9" s="41">
        <v>0</v>
      </c>
      <c r="X9" s="41">
        <v>0</v>
      </c>
      <c r="Y9" s="41">
        <v>0</v>
      </c>
    </row>
    <row r="10" spans="1:25" ht="80.25" customHeight="1" x14ac:dyDescent="0.25">
      <c r="A10" s="59" t="s">
        <v>60</v>
      </c>
      <c r="B10" s="60" t="s">
        <v>42</v>
      </c>
      <c r="C10" s="29">
        <v>7</v>
      </c>
      <c r="D10" s="31" t="s">
        <v>55</v>
      </c>
      <c r="E10" s="30" t="s">
        <v>37</v>
      </c>
      <c r="F10" s="29" t="s">
        <v>46</v>
      </c>
      <c r="G10" s="34" t="s">
        <v>72</v>
      </c>
      <c r="H10" s="52">
        <v>20</v>
      </c>
      <c r="I10" s="52">
        <v>20</v>
      </c>
      <c r="J10" s="32">
        <v>1.94</v>
      </c>
      <c r="K10" s="36"/>
      <c r="L10" s="53">
        <f t="shared" si="0"/>
        <v>0</v>
      </c>
      <c r="M10" s="54" t="str">
        <f t="shared" si="1"/>
        <v>OK</v>
      </c>
      <c r="N10" s="90">
        <v>0</v>
      </c>
      <c r="O10" s="90">
        <v>0</v>
      </c>
      <c r="P10" s="90">
        <v>0</v>
      </c>
      <c r="Q10" s="91">
        <v>0</v>
      </c>
      <c r="R10" s="41">
        <v>0</v>
      </c>
      <c r="S10" s="41">
        <v>0</v>
      </c>
      <c r="T10" s="41">
        <v>0</v>
      </c>
      <c r="U10" s="41">
        <v>0</v>
      </c>
      <c r="V10" s="41">
        <v>0</v>
      </c>
      <c r="W10" s="41">
        <v>0</v>
      </c>
      <c r="X10" s="41">
        <v>0</v>
      </c>
      <c r="Y10" s="41">
        <v>0</v>
      </c>
    </row>
    <row r="11" spans="1:25" ht="77.25" customHeight="1" x14ac:dyDescent="0.25">
      <c r="A11" s="59"/>
      <c r="B11" s="60"/>
      <c r="C11" s="29">
        <v>8</v>
      </c>
      <c r="D11" s="31" t="s">
        <v>56</v>
      </c>
      <c r="E11" s="30" t="s">
        <v>37</v>
      </c>
      <c r="F11" s="29" t="s">
        <v>47</v>
      </c>
      <c r="G11" s="34" t="s">
        <v>72</v>
      </c>
      <c r="H11" s="52">
        <v>20</v>
      </c>
      <c r="I11" s="52">
        <v>20</v>
      </c>
      <c r="J11" s="32">
        <v>1.82</v>
      </c>
      <c r="K11" s="36"/>
      <c r="L11" s="53">
        <f t="shared" si="0"/>
        <v>0</v>
      </c>
      <c r="M11" s="54" t="str">
        <f t="shared" si="1"/>
        <v>OK</v>
      </c>
      <c r="N11" s="90">
        <v>0</v>
      </c>
      <c r="O11" s="90">
        <v>0</v>
      </c>
      <c r="P11" s="90">
        <v>0</v>
      </c>
      <c r="Q11" s="91">
        <v>0</v>
      </c>
      <c r="R11" s="41">
        <v>0</v>
      </c>
      <c r="S11" s="41">
        <v>0</v>
      </c>
      <c r="T11" s="41">
        <v>0</v>
      </c>
      <c r="U11" s="41">
        <v>0</v>
      </c>
      <c r="V11" s="41">
        <v>0</v>
      </c>
      <c r="W11" s="41">
        <v>0</v>
      </c>
      <c r="X11" s="41">
        <v>0</v>
      </c>
      <c r="Y11" s="41">
        <v>0</v>
      </c>
    </row>
    <row r="12" spans="1:25" ht="78" customHeight="1" x14ac:dyDescent="0.25">
      <c r="A12" s="59"/>
      <c r="B12" s="60"/>
      <c r="C12" s="29">
        <v>9</v>
      </c>
      <c r="D12" s="31" t="s">
        <v>57</v>
      </c>
      <c r="E12" s="30" t="s">
        <v>37</v>
      </c>
      <c r="F12" s="29" t="s">
        <v>47</v>
      </c>
      <c r="G12" s="34" t="s">
        <v>72</v>
      </c>
      <c r="H12" s="52">
        <v>20</v>
      </c>
      <c r="I12" s="52">
        <v>20</v>
      </c>
      <c r="J12" s="32">
        <v>1.84</v>
      </c>
      <c r="K12" s="36"/>
      <c r="L12" s="53">
        <f t="shared" si="0"/>
        <v>0</v>
      </c>
      <c r="M12" s="54" t="str">
        <f t="shared" si="1"/>
        <v>OK</v>
      </c>
      <c r="N12" s="90">
        <v>0</v>
      </c>
      <c r="O12" s="90">
        <v>0</v>
      </c>
      <c r="P12" s="90">
        <v>0</v>
      </c>
      <c r="Q12" s="91">
        <v>0</v>
      </c>
      <c r="R12" s="41">
        <v>0</v>
      </c>
      <c r="S12" s="41">
        <v>0</v>
      </c>
      <c r="T12" s="41">
        <v>0</v>
      </c>
      <c r="U12" s="41">
        <v>0</v>
      </c>
      <c r="V12" s="41">
        <v>0</v>
      </c>
      <c r="W12" s="41">
        <v>0</v>
      </c>
      <c r="X12" s="41">
        <v>0</v>
      </c>
      <c r="Y12" s="41">
        <v>0</v>
      </c>
    </row>
    <row r="13" spans="1:25" x14ac:dyDescent="0.25">
      <c r="N13" s="93"/>
      <c r="O13" s="93"/>
      <c r="P13" s="93"/>
      <c r="Q13" s="93"/>
    </row>
    <row r="14" spans="1:25" x14ac:dyDescent="0.25">
      <c r="N14" s="93"/>
      <c r="O14" s="93"/>
      <c r="P14" s="93"/>
      <c r="Q14" s="93"/>
    </row>
    <row r="15" spans="1:25" x14ac:dyDescent="0.25">
      <c r="N15" s="93"/>
      <c r="O15" s="93"/>
      <c r="P15" s="93"/>
      <c r="Q15" s="93"/>
    </row>
    <row r="16" spans="1:25" x14ac:dyDescent="0.25">
      <c r="N16" s="93"/>
      <c r="O16" s="93"/>
      <c r="P16" s="93"/>
      <c r="Q16" s="93"/>
    </row>
    <row r="17" spans="14:17" x14ac:dyDescent="0.25">
      <c r="N17" s="93"/>
      <c r="O17" s="93"/>
      <c r="P17" s="93"/>
      <c r="Q17" s="93"/>
    </row>
    <row r="18" spans="14:17" x14ac:dyDescent="0.25">
      <c r="N18" s="93"/>
      <c r="O18" s="93"/>
      <c r="P18" s="93"/>
      <c r="Q18" s="93"/>
    </row>
    <row r="19" spans="14:17" x14ac:dyDescent="0.25">
      <c r="N19" s="93"/>
      <c r="O19" s="93"/>
      <c r="P19" s="93"/>
      <c r="Q19" s="93"/>
    </row>
    <row r="20" spans="14:17" x14ac:dyDescent="0.25">
      <c r="N20" s="93"/>
      <c r="O20" s="93"/>
      <c r="P20" s="93"/>
      <c r="Q20" s="93"/>
    </row>
    <row r="21" spans="14:17" x14ac:dyDescent="0.25">
      <c r="N21" s="93"/>
      <c r="O21" s="93"/>
      <c r="P21" s="93"/>
      <c r="Q21" s="93"/>
    </row>
    <row r="22" spans="14:17" x14ac:dyDescent="0.25">
      <c r="N22" s="93"/>
      <c r="O22" s="93"/>
      <c r="P22" s="93"/>
      <c r="Q22" s="93"/>
    </row>
    <row r="23" spans="14:17" x14ac:dyDescent="0.25">
      <c r="N23" s="93"/>
      <c r="O23" s="93"/>
      <c r="P23" s="93"/>
      <c r="Q23" s="93"/>
    </row>
    <row r="24" spans="14:17" x14ac:dyDescent="0.25">
      <c r="N24" s="93"/>
      <c r="O24" s="93"/>
      <c r="P24" s="93"/>
      <c r="Q24" s="93"/>
    </row>
    <row r="25" spans="14:17" x14ac:dyDescent="0.25">
      <c r="N25" s="93"/>
      <c r="O25" s="93"/>
      <c r="P25" s="93"/>
      <c r="Q25" s="93"/>
    </row>
  </sheetData>
  <mergeCells count="20">
    <mergeCell ref="A4:A7"/>
    <mergeCell ref="B4:B7"/>
    <mergeCell ref="A10:A12"/>
    <mergeCell ref="B10:B12"/>
    <mergeCell ref="U1:U2"/>
    <mergeCell ref="W1:W2"/>
    <mergeCell ref="X1:X2"/>
    <mergeCell ref="Y1:Y2"/>
    <mergeCell ref="A2:M2"/>
    <mergeCell ref="Q1:Q2"/>
    <mergeCell ref="R1:R2"/>
    <mergeCell ref="S1:S2"/>
    <mergeCell ref="T1:T2"/>
    <mergeCell ref="V1:V2"/>
    <mergeCell ref="A1:C1"/>
    <mergeCell ref="D1:J1"/>
    <mergeCell ref="K1:M1"/>
    <mergeCell ref="N1:N2"/>
    <mergeCell ref="O1:O2"/>
    <mergeCell ref="P1:P2"/>
  </mergeCells>
  <conditionalFormatting sqref="R4:Y12 N5:Q12">
    <cfRule type="cellIs" dxfId="56" priority="1" stopIfTrue="1" operator="greaterThan">
      <formula>0</formula>
    </cfRule>
    <cfRule type="cellIs" dxfId="55" priority="2" stopIfTrue="1" operator="greaterThan">
      <formula>0</formula>
    </cfRule>
    <cfRule type="cellIs" dxfId="54"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zoomScale="90" zoomScaleNormal="90" workbookViewId="0">
      <selection sqref="A1:Y12"/>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1.85546875" style="11" bestFit="1" customWidth="1"/>
    <col min="15"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61" t="s">
        <v>35</v>
      </c>
      <c r="B1" s="61"/>
      <c r="C1" s="61"/>
      <c r="D1" s="61" t="s">
        <v>38</v>
      </c>
      <c r="E1" s="61"/>
      <c r="F1" s="61"/>
      <c r="G1" s="61"/>
      <c r="H1" s="61"/>
      <c r="I1" s="61"/>
      <c r="J1" s="61"/>
      <c r="K1" s="61" t="s">
        <v>36</v>
      </c>
      <c r="L1" s="61"/>
      <c r="M1" s="61"/>
      <c r="N1" s="58" t="s">
        <v>33</v>
      </c>
      <c r="O1" s="58" t="s">
        <v>33</v>
      </c>
      <c r="P1" s="58" t="s">
        <v>33</v>
      </c>
      <c r="Q1" s="58" t="s">
        <v>33</v>
      </c>
      <c r="R1" s="58" t="s">
        <v>33</v>
      </c>
      <c r="S1" s="58" t="s">
        <v>33</v>
      </c>
      <c r="T1" s="58" t="s">
        <v>33</v>
      </c>
      <c r="U1" s="58" t="s">
        <v>33</v>
      </c>
      <c r="V1" s="58" t="s">
        <v>33</v>
      </c>
      <c r="W1" s="58" t="s">
        <v>33</v>
      </c>
      <c r="X1" s="58" t="s">
        <v>33</v>
      </c>
      <c r="Y1" s="58" t="s">
        <v>33</v>
      </c>
    </row>
    <row r="2" spans="1:25" x14ac:dyDescent="0.25">
      <c r="A2" s="61" t="s">
        <v>64</v>
      </c>
      <c r="B2" s="61"/>
      <c r="C2" s="61"/>
      <c r="D2" s="61"/>
      <c r="E2" s="61"/>
      <c r="F2" s="61"/>
      <c r="G2" s="61"/>
      <c r="H2" s="61"/>
      <c r="I2" s="61"/>
      <c r="J2" s="61"/>
      <c r="K2" s="61"/>
      <c r="L2" s="61"/>
      <c r="M2" s="61"/>
      <c r="N2" s="58"/>
      <c r="O2" s="58"/>
      <c r="P2" s="58"/>
      <c r="Q2" s="58"/>
      <c r="R2" s="58"/>
      <c r="S2" s="58"/>
      <c r="T2" s="58"/>
      <c r="U2" s="58"/>
      <c r="V2" s="58"/>
      <c r="W2" s="58"/>
      <c r="X2" s="58"/>
      <c r="Y2" s="58"/>
    </row>
    <row r="3" spans="1:25" s="3" customFormat="1" ht="45" x14ac:dyDescent="0.2">
      <c r="A3" s="45" t="s">
        <v>3</v>
      </c>
      <c r="B3" s="45" t="s">
        <v>1</v>
      </c>
      <c r="C3" s="46" t="s">
        <v>5</v>
      </c>
      <c r="D3" s="46" t="s">
        <v>7</v>
      </c>
      <c r="E3" s="46" t="s">
        <v>34</v>
      </c>
      <c r="F3" s="46" t="s">
        <v>13</v>
      </c>
      <c r="G3" s="46" t="s">
        <v>8</v>
      </c>
      <c r="H3" s="47" t="s">
        <v>4</v>
      </c>
      <c r="I3" s="48" t="s">
        <v>14</v>
      </c>
      <c r="J3" s="49" t="s">
        <v>6</v>
      </c>
      <c r="K3" s="50" t="s">
        <v>15</v>
      </c>
      <c r="L3" s="51" t="s">
        <v>0</v>
      </c>
      <c r="M3" s="47" t="s">
        <v>9</v>
      </c>
      <c r="N3" s="55" t="s">
        <v>2</v>
      </c>
      <c r="O3" s="55" t="s">
        <v>2</v>
      </c>
      <c r="P3" s="55" t="s">
        <v>2</v>
      </c>
      <c r="Q3" s="55" t="s">
        <v>2</v>
      </c>
      <c r="R3" s="55" t="s">
        <v>2</v>
      </c>
      <c r="S3" s="55" t="s">
        <v>2</v>
      </c>
      <c r="T3" s="55" t="s">
        <v>2</v>
      </c>
      <c r="U3" s="55" t="s">
        <v>2</v>
      </c>
      <c r="V3" s="55" t="s">
        <v>2</v>
      </c>
      <c r="W3" s="55" t="s">
        <v>2</v>
      </c>
      <c r="X3" s="55" t="s">
        <v>2</v>
      </c>
      <c r="Y3" s="55" t="s">
        <v>2</v>
      </c>
    </row>
    <row r="4" spans="1:25" ht="231.75" customHeight="1" x14ac:dyDescent="0.25">
      <c r="A4" s="62" t="s">
        <v>48</v>
      </c>
      <c r="B4" s="60" t="s">
        <v>39</v>
      </c>
      <c r="C4" s="29">
        <v>1</v>
      </c>
      <c r="D4" s="31" t="s">
        <v>49</v>
      </c>
      <c r="E4" s="30" t="s">
        <v>37</v>
      </c>
      <c r="F4" s="29" t="s">
        <v>43</v>
      </c>
      <c r="G4" s="34" t="s">
        <v>73</v>
      </c>
      <c r="H4" s="52">
        <v>20</v>
      </c>
      <c r="I4" s="52">
        <v>20</v>
      </c>
      <c r="J4" s="32">
        <v>4.5599999999999996</v>
      </c>
      <c r="K4" s="36">
        <v>600</v>
      </c>
      <c r="L4" s="53">
        <f>K4-(SUM(N4:Y4))</f>
        <v>600</v>
      </c>
      <c r="M4" s="54" t="str">
        <f>IF(L4&lt;0,"ATENÇÃO","OK")</f>
        <v>OK</v>
      </c>
      <c r="N4" s="57"/>
      <c r="O4" s="41">
        <v>0</v>
      </c>
      <c r="P4" s="41">
        <v>0</v>
      </c>
      <c r="Q4" s="41">
        <v>0</v>
      </c>
      <c r="R4" s="41">
        <v>0</v>
      </c>
      <c r="S4" s="41">
        <v>0</v>
      </c>
      <c r="T4" s="41">
        <v>0</v>
      </c>
      <c r="U4" s="41">
        <v>0</v>
      </c>
      <c r="V4" s="41">
        <v>0</v>
      </c>
      <c r="W4" s="41">
        <v>0</v>
      </c>
      <c r="X4" s="41">
        <v>0</v>
      </c>
      <c r="Y4" s="41">
        <v>0</v>
      </c>
    </row>
    <row r="5" spans="1:25" ht="180.75" customHeight="1" x14ac:dyDescent="0.25">
      <c r="A5" s="62"/>
      <c r="B5" s="60"/>
      <c r="C5" s="29">
        <v>2</v>
      </c>
      <c r="D5" s="31" t="s">
        <v>50</v>
      </c>
      <c r="E5" s="30" t="s">
        <v>37</v>
      </c>
      <c r="F5" s="29" t="s">
        <v>43</v>
      </c>
      <c r="G5" s="34" t="s">
        <v>73</v>
      </c>
      <c r="H5" s="52">
        <v>20</v>
      </c>
      <c r="I5" s="52">
        <v>20</v>
      </c>
      <c r="J5" s="32">
        <v>0.66</v>
      </c>
      <c r="K5" s="36">
        <v>1400</v>
      </c>
      <c r="L5" s="53">
        <f t="shared" ref="L5:L12" si="0">K5-(SUM(N5:Y5))</f>
        <v>1400</v>
      </c>
      <c r="M5" s="54" t="str">
        <f t="shared" ref="M5:M12" si="1">IF(L5&lt;0,"ATENÇÃO","OK")</f>
        <v>OK</v>
      </c>
      <c r="N5" s="57"/>
      <c r="O5" s="41"/>
      <c r="P5" s="41">
        <v>0</v>
      </c>
      <c r="Q5" s="41">
        <v>0</v>
      </c>
      <c r="R5" s="41">
        <v>0</v>
      </c>
      <c r="S5" s="41">
        <v>0</v>
      </c>
      <c r="T5" s="41">
        <v>0</v>
      </c>
      <c r="U5" s="41">
        <v>0</v>
      </c>
      <c r="V5" s="41">
        <v>0</v>
      </c>
      <c r="W5" s="41">
        <v>0</v>
      </c>
      <c r="X5" s="41">
        <v>0</v>
      </c>
      <c r="Y5" s="41">
        <v>0</v>
      </c>
    </row>
    <row r="6" spans="1:25" ht="178.5" customHeight="1" x14ac:dyDescent="0.25">
      <c r="A6" s="62"/>
      <c r="B6" s="60"/>
      <c r="C6" s="29">
        <v>3</v>
      </c>
      <c r="D6" s="31" t="s">
        <v>51</v>
      </c>
      <c r="E6" s="30" t="s">
        <v>37</v>
      </c>
      <c r="F6" s="29" t="s">
        <v>43</v>
      </c>
      <c r="G6" s="34" t="s">
        <v>73</v>
      </c>
      <c r="H6" s="52">
        <v>20</v>
      </c>
      <c r="I6" s="52">
        <v>20</v>
      </c>
      <c r="J6" s="32">
        <v>0.61</v>
      </c>
      <c r="K6" s="36">
        <v>1700</v>
      </c>
      <c r="L6" s="53">
        <f t="shared" si="0"/>
        <v>1700</v>
      </c>
      <c r="M6" s="54" t="str">
        <f t="shared" si="1"/>
        <v>OK</v>
      </c>
      <c r="N6" s="57"/>
      <c r="O6" s="41">
        <v>0</v>
      </c>
      <c r="P6" s="41">
        <v>0</v>
      </c>
      <c r="Q6" s="41">
        <v>0</v>
      </c>
      <c r="R6" s="41">
        <v>0</v>
      </c>
      <c r="S6" s="41">
        <v>0</v>
      </c>
      <c r="T6" s="41">
        <v>0</v>
      </c>
      <c r="U6" s="41">
        <v>0</v>
      </c>
      <c r="V6" s="41">
        <v>0</v>
      </c>
      <c r="W6" s="41">
        <v>0</v>
      </c>
      <c r="X6" s="41">
        <v>0</v>
      </c>
      <c r="Y6" s="41">
        <v>0</v>
      </c>
    </row>
    <row r="7" spans="1:25" ht="220.5" customHeight="1" x14ac:dyDescent="0.25">
      <c r="A7" s="62"/>
      <c r="B7" s="60"/>
      <c r="C7" s="29">
        <v>4</v>
      </c>
      <c r="D7" s="31" t="s">
        <v>52</v>
      </c>
      <c r="E7" s="30" t="s">
        <v>37</v>
      </c>
      <c r="F7" s="29" t="s">
        <v>43</v>
      </c>
      <c r="G7" s="34" t="s">
        <v>73</v>
      </c>
      <c r="H7" s="52">
        <v>20</v>
      </c>
      <c r="I7" s="52">
        <v>20</v>
      </c>
      <c r="J7" s="33">
        <v>0.27</v>
      </c>
      <c r="K7" s="36"/>
      <c r="L7" s="53">
        <f t="shared" si="0"/>
        <v>0</v>
      </c>
      <c r="M7" s="54" t="str">
        <f t="shared" si="1"/>
        <v>OK</v>
      </c>
      <c r="N7" s="41">
        <v>0</v>
      </c>
      <c r="O7" s="41">
        <v>0</v>
      </c>
      <c r="P7" s="41">
        <v>0</v>
      </c>
      <c r="Q7" s="41">
        <v>0</v>
      </c>
      <c r="R7" s="41">
        <v>0</v>
      </c>
      <c r="S7" s="41">
        <v>0</v>
      </c>
      <c r="T7" s="41">
        <v>0</v>
      </c>
      <c r="U7" s="41">
        <v>0</v>
      </c>
      <c r="V7" s="41">
        <v>0</v>
      </c>
      <c r="W7" s="41">
        <v>0</v>
      </c>
      <c r="X7" s="41">
        <v>0</v>
      </c>
      <c r="Y7" s="41">
        <v>0</v>
      </c>
    </row>
    <row r="8" spans="1:25" ht="345" customHeight="1" x14ac:dyDescent="0.25">
      <c r="A8" s="34" t="s">
        <v>59</v>
      </c>
      <c r="B8" s="43" t="s">
        <v>40</v>
      </c>
      <c r="C8" s="29">
        <v>5</v>
      </c>
      <c r="D8" s="31" t="s">
        <v>53</v>
      </c>
      <c r="E8" s="30" t="s">
        <v>37</v>
      </c>
      <c r="F8" s="29" t="s">
        <v>44</v>
      </c>
      <c r="G8" s="34" t="s">
        <v>71</v>
      </c>
      <c r="H8" s="52">
        <v>20</v>
      </c>
      <c r="I8" s="52">
        <v>20</v>
      </c>
      <c r="J8" s="32">
        <v>8.5</v>
      </c>
      <c r="K8" s="36">
        <v>600</v>
      </c>
      <c r="L8" s="53">
        <f t="shared" si="0"/>
        <v>600</v>
      </c>
      <c r="M8" s="54" t="str">
        <f t="shared" si="1"/>
        <v>OK</v>
      </c>
      <c r="N8" s="41">
        <v>0</v>
      </c>
      <c r="O8" s="41">
        <v>0</v>
      </c>
      <c r="P8" s="41">
        <v>0</v>
      </c>
      <c r="Q8" s="41">
        <v>0</v>
      </c>
      <c r="R8" s="41">
        <v>0</v>
      </c>
      <c r="S8" s="41">
        <v>0</v>
      </c>
      <c r="T8" s="41">
        <v>0</v>
      </c>
      <c r="U8" s="41">
        <v>0</v>
      </c>
      <c r="V8" s="41">
        <v>0</v>
      </c>
      <c r="W8" s="41">
        <v>0</v>
      </c>
      <c r="X8" s="41">
        <v>0</v>
      </c>
      <c r="Y8" s="41">
        <v>0</v>
      </c>
    </row>
    <row r="9" spans="1:25" ht="72" x14ac:dyDescent="0.25">
      <c r="A9" s="34" t="s">
        <v>60</v>
      </c>
      <c r="B9" s="43" t="s">
        <v>41</v>
      </c>
      <c r="C9" s="29">
        <v>6</v>
      </c>
      <c r="D9" s="31" t="s">
        <v>54</v>
      </c>
      <c r="E9" s="30" t="s">
        <v>37</v>
      </c>
      <c r="F9" s="29" t="s">
        <v>45</v>
      </c>
      <c r="G9" s="34" t="s">
        <v>71</v>
      </c>
      <c r="H9" s="52">
        <v>20</v>
      </c>
      <c r="I9" s="52">
        <v>20</v>
      </c>
      <c r="J9" s="32">
        <v>1.61</v>
      </c>
      <c r="K9" s="36">
        <v>700</v>
      </c>
      <c r="L9" s="53">
        <f t="shared" si="0"/>
        <v>700</v>
      </c>
      <c r="M9" s="54" t="str">
        <f t="shared" si="1"/>
        <v>OK</v>
      </c>
      <c r="N9" s="41">
        <v>0</v>
      </c>
      <c r="O9" s="41">
        <v>0</v>
      </c>
      <c r="P9" s="41">
        <v>0</v>
      </c>
      <c r="Q9" s="41">
        <v>0</v>
      </c>
      <c r="R9" s="41">
        <v>0</v>
      </c>
      <c r="S9" s="41">
        <v>0</v>
      </c>
      <c r="T9" s="41">
        <v>0</v>
      </c>
      <c r="U9" s="41">
        <v>0</v>
      </c>
      <c r="V9" s="41">
        <v>0</v>
      </c>
      <c r="W9" s="41">
        <v>0</v>
      </c>
      <c r="X9" s="41">
        <v>0</v>
      </c>
      <c r="Y9" s="41">
        <v>0</v>
      </c>
    </row>
    <row r="10" spans="1:25" ht="80.25" customHeight="1" x14ac:dyDescent="0.25">
      <c r="A10" s="59" t="s">
        <v>60</v>
      </c>
      <c r="B10" s="60" t="s">
        <v>42</v>
      </c>
      <c r="C10" s="29">
        <v>7</v>
      </c>
      <c r="D10" s="31" t="s">
        <v>55</v>
      </c>
      <c r="E10" s="30" t="s">
        <v>37</v>
      </c>
      <c r="F10" s="29" t="s">
        <v>46</v>
      </c>
      <c r="G10" s="34" t="s">
        <v>72</v>
      </c>
      <c r="H10" s="52">
        <v>20</v>
      </c>
      <c r="I10" s="52">
        <v>20</v>
      </c>
      <c r="J10" s="32">
        <v>1.94</v>
      </c>
      <c r="K10" s="36">
        <v>120</v>
      </c>
      <c r="L10" s="53">
        <f t="shared" si="0"/>
        <v>120</v>
      </c>
      <c r="M10" s="54" t="str">
        <f t="shared" si="1"/>
        <v>OK</v>
      </c>
      <c r="N10" s="41">
        <v>0</v>
      </c>
      <c r="O10" s="41">
        <v>0</v>
      </c>
      <c r="P10" s="41">
        <v>0</v>
      </c>
      <c r="Q10" s="41">
        <v>0</v>
      </c>
      <c r="R10" s="41">
        <v>0</v>
      </c>
      <c r="S10" s="41">
        <v>0</v>
      </c>
      <c r="T10" s="41">
        <v>0</v>
      </c>
      <c r="U10" s="41">
        <v>0</v>
      </c>
      <c r="V10" s="41">
        <v>0</v>
      </c>
      <c r="W10" s="41">
        <v>0</v>
      </c>
      <c r="X10" s="41">
        <v>0</v>
      </c>
      <c r="Y10" s="41">
        <v>0</v>
      </c>
    </row>
    <row r="11" spans="1:25" ht="77.25" customHeight="1" x14ac:dyDescent="0.25">
      <c r="A11" s="59"/>
      <c r="B11" s="60"/>
      <c r="C11" s="29">
        <v>8</v>
      </c>
      <c r="D11" s="31" t="s">
        <v>56</v>
      </c>
      <c r="E11" s="30" t="s">
        <v>37</v>
      </c>
      <c r="F11" s="29" t="s">
        <v>47</v>
      </c>
      <c r="G11" s="34" t="s">
        <v>72</v>
      </c>
      <c r="H11" s="52">
        <v>20</v>
      </c>
      <c r="I11" s="52">
        <v>20</v>
      </c>
      <c r="J11" s="32">
        <v>1.82</v>
      </c>
      <c r="K11" s="36"/>
      <c r="L11" s="53">
        <f t="shared" si="0"/>
        <v>0</v>
      </c>
      <c r="M11" s="54" t="str">
        <f t="shared" si="1"/>
        <v>OK</v>
      </c>
      <c r="N11" s="41">
        <v>0</v>
      </c>
      <c r="O11" s="41">
        <v>0</v>
      </c>
      <c r="P11" s="41">
        <v>0</v>
      </c>
      <c r="Q11" s="41">
        <v>0</v>
      </c>
      <c r="R11" s="41">
        <v>0</v>
      </c>
      <c r="S11" s="41">
        <v>0</v>
      </c>
      <c r="T11" s="41">
        <v>0</v>
      </c>
      <c r="U11" s="41">
        <v>0</v>
      </c>
      <c r="V11" s="41">
        <v>0</v>
      </c>
      <c r="W11" s="41">
        <v>0</v>
      </c>
      <c r="X11" s="41">
        <v>0</v>
      </c>
      <c r="Y11" s="41">
        <v>0</v>
      </c>
    </row>
    <row r="12" spans="1:25" ht="78" customHeight="1" x14ac:dyDescent="0.25">
      <c r="A12" s="59"/>
      <c r="B12" s="60"/>
      <c r="C12" s="29">
        <v>9</v>
      </c>
      <c r="D12" s="31" t="s">
        <v>57</v>
      </c>
      <c r="E12" s="30" t="s">
        <v>37</v>
      </c>
      <c r="F12" s="29" t="s">
        <v>47</v>
      </c>
      <c r="G12" s="34" t="s">
        <v>72</v>
      </c>
      <c r="H12" s="52">
        <v>20</v>
      </c>
      <c r="I12" s="52">
        <v>20</v>
      </c>
      <c r="J12" s="32">
        <v>1.84</v>
      </c>
      <c r="K12" s="36"/>
      <c r="L12" s="53">
        <f t="shared" si="0"/>
        <v>0</v>
      </c>
      <c r="M12" s="54" t="str">
        <f t="shared" si="1"/>
        <v>OK</v>
      </c>
      <c r="N12" s="41">
        <v>0</v>
      </c>
      <c r="O12" s="41">
        <v>0</v>
      </c>
      <c r="P12" s="41">
        <v>0</v>
      </c>
      <c r="Q12" s="41">
        <v>0</v>
      </c>
      <c r="R12" s="41">
        <v>0</v>
      </c>
      <c r="S12" s="41">
        <v>0</v>
      </c>
      <c r="T12" s="41">
        <v>0</v>
      </c>
      <c r="U12" s="41">
        <v>0</v>
      </c>
      <c r="V12" s="41">
        <v>0</v>
      </c>
      <c r="W12" s="41">
        <v>0</v>
      </c>
      <c r="X12" s="41">
        <v>0</v>
      </c>
      <c r="Y12" s="41">
        <v>0</v>
      </c>
    </row>
    <row r="13" spans="1:25" x14ac:dyDescent="0.25">
      <c r="K13" s="1"/>
      <c r="N13" s="7"/>
      <c r="O13" s="7"/>
      <c r="P13" s="7"/>
      <c r="Q13" s="7"/>
    </row>
  </sheetData>
  <mergeCells count="20">
    <mergeCell ref="A4:A7"/>
    <mergeCell ref="B4:B7"/>
    <mergeCell ref="A10:A12"/>
    <mergeCell ref="B10:B12"/>
    <mergeCell ref="U1:U2"/>
    <mergeCell ref="W1:W2"/>
    <mergeCell ref="X1:X2"/>
    <mergeCell ref="Y1:Y2"/>
    <mergeCell ref="A2:M2"/>
    <mergeCell ref="Q1:Q2"/>
    <mergeCell ref="R1:R2"/>
    <mergeCell ref="S1:S2"/>
    <mergeCell ref="T1:T2"/>
    <mergeCell ref="V1:V2"/>
    <mergeCell ref="A1:C1"/>
    <mergeCell ref="D1:J1"/>
    <mergeCell ref="K1:M1"/>
    <mergeCell ref="N1:N2"/>
    <mergeCell ref="O1:O2"/>
    <mergeCell ref="P1:P2"/>
  </mergeCells>
  <conditionalFormatting sqref="N7:Y12 O4:Y6">
    <cfRule type="cellIs" dxfId="53" priority="4" stopIfTrue="1" operator="greaterThan">
      <formula>0</formula>
    </cfRule>
    <cfRule type="cellIs" dxfId="52" priority="5" stopIfTrue="1" operator="greaterThan">
      <formula>0</formula>
    </cfRule>
    <cfRule type="cellIs" dxfId="51" priority="6" stopIfTrue="1" operator="greaterThan">
      <formula>0</formula>
    </cfRule>
  </conditionalFormatting>
  <conditionalFormatting sqref="N4:N6">
    <cfRule type="cellIs" dxfId="50" priority="1" stopIfTrue="1" operator="greaterThan">
      <formula>0</formula>
    </cfRule>
    <cfRule type="cellIs" dxfId="49" priority="2" stopIfTrue="1" operator="greaterThan">
      <formula>0</formula>
    </cfRule>
    <cfRule type="cellIs" dxfId="48"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
  <sheetViews>
    <sheetView topLeftCell="E1" zoomScale="90" zoomScaleNormal="90" workbookViewId="0">
      <selection activeCell="P4" sqref="P4"/>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3.42578125" style="11" customWidth="1"/>
    <col min="15" max="15" width="14.28515625" style="11" customWidth="1"/>
    <col min="16"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61" t="s">
        <v>35</v>
      </c>
      <c r="B1" s="61"/>
      <c r="C1" s="61"/>
      <c r="D1" s="61" t="s">
        <v>38</v>
      </c>
      <c r="E1" s="61"/>
      <c r="F1" s="61"/>
      <c r="G1" s="61"/>
      <c r="H1" s="61"/>
      <c r="I1" s="61"/>
      <c r="J1" s="61"/>
      <c r="K1" s="61" t="s">
        <v>36</v>
      </c>
      <c r="L1" s="61"/>
      <c r="M1" s="61"/>
      <c r="N1" s="58" t="s">
        <v>112</v>
      </c>
      <c r="O1" s="58" t="s">
        <v>113</v>
      </c>
      <c r="P1" s="58" t="s">
        <v>33</v>
      </c>
      <c r="Q1" s="58" t="s">
        <v>33</v>
      </c>
      <c r="R1" s="58" t="s">
        <v>33</v>
      </c>
      <c r="S1" s="58" t="s">
        <v>33</v>
      </c>
      <c r="T1" s="58" t="s">
        <v>33</v>
      </c>
      <c r="U1" s="58" t="s">
        <v>33</v>
      </c>
      <c r="V1" s="58" t="s">
        <v>33</v>
      </c>
      <c r="W1" s="58" t="s">
        <v>33</v>
      </c>
      <c r="X1" s="58" t="s">
        <v>33</v>
      </c>
      <c r="Y1" s="58" t="s">
        <v>33</v>
      </c>
    </row>
    <row r="2" spans="1:25" x14ac:dyDescent="0.25">
      <c r="A2" s="61" t="s">
        <v>65</v>
      </c>
      <c r="B2" s="61"/>
      <c r="C2" s="61"/>
      <c r="D2" s="61"/>
      <c r="E2" s="61"/>
      <c r="F2" s="61"/>
      <c r="G2" s="61"/>
      <c r="H2" s="61"/>
      <c r="I2" s="61"/>
      <c r="J2" s="61"/>
      <c r="K2" s="61"/>
      <c r="L2" s="61"/>
      <c r="M2" s="61"/>
      <c r="N2" s="58"/>
      <c r="O2" s="58"/>
      <c r="P2" s="58"/>
      <c r="Q2" s="58"/>
      <c r="R2" s="58"/>
      <c r="S2" s="58"/>
      <c r="T2" s="58"/>
      <c r="U2" s="58"/>
      <c r="V2" s="58"/>
      <c r="W2" s="58"/>
      <c r="X2" s="58"/>
      <c r="Y2" s="58"/>
    </row>
    <row r="3" spans="1:25" s="3" customFormat="1" ht="45.75" thickBot="1" x14ac:dyDescent="0.25">
      <c r="A3" s="45" t="s">
        <v>3</v>
      </c>
      <c r="B3" s="45" t="s">
        <v>1</v>
      </c>
      <c r="C3" s="46" t="s">
        <v>5</v>
      </c>
      <c r="D3" s="46" t="s">
        <v>7</v>
      </c>
      <c r="E3" s="46" t="s">
        <v>34</v>
      </c>
      <c r="F3" s="46" t="s">
        <v>13</v>
      </c>
      <c r="G3" s="46" t="s">
        <v>8</v>
      </c>
      <c r="H3" s="47" t="s">
        <v>4</v>
      </c>
      <c r="I3" s="48" t="s">
        <v>14</v>
      </c>
      <c r="J3" s="49" t="s">
        <v>6</v>
      </c>
      <c r="K3" s="50" t="s">
        <v>15</v>
      </c>
      <c r="L3" s="51" t="s">
        <v>0</v>
      </c>
      <c r="M3" s="47" t="s">
        <v>9</v>
      </c>
      <c r="N3" s="77">
        <v>41774</v>
      </c>
      <c r="O3" s="78">
        <v>41919</v>
      </c>
      <c r="P3" s="55" t="s">
        <v>2</v>
      </c>
      <c r="Q3" s="55" t="s">
        <v>2</v>
      </c>
      <c r="R3" s="55" t="s">
        <v>2</v>
      </c>
      <c r="S3" s="55" t="s">
        <v>2</v>
      </c>
      <c r="T3" s="55" t="s">
        <v>2</v>
      </c>
      <c r="U3" s="55" t="s">
        <v>2</v>
      </c>
      <c r="V3" s="55" t="s">
        <v>2</v>
      </c>
      <c r="W3" s="55" t="s">
        <v>2</v>
      </c>
      <c r="X3" s="55" t="s">
        <v>2</v>
      </c>
      <c r="Y3" s="55" t="s">
        <v>2</v>
      </c>
    </row>
    <row r="4" spans="1:25" ht="231.75" customHeight="1" x14ac:dyDescent="0.25">
      <c r="A4" s="62" t="s">
        <v>48</v>
      </c>
      <c r="B4" s="63" t="s">
        <v>39</v>
      </c>
      <c r="C4" s="37">
        <v>1</v>
      </c>
      <c r="D4" s="31" t="s">
        <v>49</v>
      </c>
      <c r="E4" s="30" t="s">
        <v>37</v>
      </c>
      <c r="F4" s="37" t="s">
        <v>43</v>
      </c>
      <c r="G4" s="34" t="s">
        <v>73</v>
      </c>
      <c r="H4" s="34">
        <v>20</v>
      </c>
      <c r="I4" s="34">
        <v>20</v>
      </c>
      <c r="J4" s="32">
        <v>4.5599999999999996</v>
      </c>
      <c r="K4" s="56">
        <v>3000</v>
      </c>
      <c r="L4" s="53">
        <f>K4-(SUM(N4:Y4))</f>
        <v>2100</v>
      </c>
      <c r="M4" s="54" t="str">
        <f>IF(L4&lt;0,"ATENÇÃO","OK")</f>
        <v>OK</v>
      </c>
      <c r="N4" s="42">
        <v>450</v>
      </c>
      <c r="O4" s="79">
        <v>450</v>
      </c>
      <c r="P4" s="41">
        <v>0</v>
      </c>
      <c r="Q4" s="41">
        <v>0</v>
      </c>
      <c r="R4" s="41">
        <v>0</v>
      </c>
      <c r="S4" s="41">
        <v>0</v>
      </c>
      <c r="T4" s="41">
        <v>0</v>
      </c>
      <c r="U4" s="41">
        <v>0</v>
      </c>
      <c r="V4" s="41">
        <v>0</v>
      </c>
      <c r="W4" s="41">
        <v>0</v>
      </c>
      <c r="X4" s="41">
        <v>0</v>
      </c>
      <c r="Y4" s="41">
        <v>0</v>
      </c>
    </row>
    <row r="5" spans="1:25" ht="180.75" customHeight="1" x14ac:dyDescent="0.25">
      <c r="A5" s="62"/>
      <c r="B5" s="63"/>
      <c r="C5" s="37">
        <v>2</v>
      </c>
      <c r="D5" s="31" t="s">
        <v>50</v>
      </c>
      <c r="E5" s="30" t="s">
        <v>37</v>
      </c>
      <c r="F5" s="37" t="s">
        <v>43</v>
      </c>
      <c r="G5" s="34" t="s">
        <v>73</v>
      </c>
      <c r="H5" s="34">
        <v>20</v>
      </c>
      <c r="I5" s="34">
        <v>20</v>
      </c>
      <c r="J5" s="32">
        <v>0.66</v>
      </c>
      <c r="K5" s="56">
        <v>1800</v>
      </c>
      <c r="L5" s="53">
        <f t="shared" ref="L5:L12" si="0">K5-(SUM(N5:Y5))</f>
        <v>1680</v>
      </c>
      <c r="M5" s="54" t="str">
        <f t="shared" ref="M5:M12" si="1">IF(L5&lt;0,"ATENÇÃO","OK")</f>
        <v>OK</v>
      </c>
      <c r="N5" s="42">
        <v>120</v>
      </c>
      <c r="O5" s="79"/>
      <c r="P5" s="41">
        <v>0</v>
      </c>
      <c r="Q5" s="41">
        <v>0</v>
      </c>
      <c r="R5" s="41">
        <v>0</v>
      </c>
      <c r="S5" s="41">
        <v>0</v>
      </c>
      <c r="T5" s="41">
        <v>0</v>
      </c>
      <c r="U5" s="41">
        <v>0</v>
      </c>
      <c r="V5" s="41">
        <v>0</v>
      </c>
      <c r="W5" s="41">
        <v>0</v>
      </c>
      <c r="X5" s="41">
        <v>0</v>
      </c>
      <c r="Y5" s="41">
        <v>0</v>
      </c>
    </row>
    <row r="6" spans="1:25" ht="178.5" customHeight="1" x14ac:dyDescent="0.25">
      <c r="A6" s="62"/>
      <c r="B6" s="63"/>
      <c r="C6" s="37">
        <v>3</v>
      </c>
      <c r="D6" s="31" t="s">
        <v>51</v>
      </c>
      <c r="E6" s="30" t="s">
        <v>37</v>
      </c>
      <c r="F6" s="37" t="s">
        <v>43</v>
      </c>
      <c r="G6" s="34" t="s">
        <v>73</v>
      </c>
      <c r="H6" s="34">
        <v>20</v>
      </c>
      <c r="I6" s="34">
        <v>20</v>
      </c>
      <c r="J6" s="32">
        <v>0.61</v>
      </c>
      <c r="K6" s="56">
        <v>6000</v>
      </c>
      <c r="L6" s="53">
        <f t="shared" si="0"/>
        <v>4080</v>
      </c>
      <c r="M6" s="54" t="str">
        <f t="shared" si="1"/>
        <v>OK</v>
      </c>
      <c r="N6" s="42">
        <v>960</v>
      </c>
      <c r="O6" s="79">
        <v>960</v>
      </c>
      <c r="P6" s="41">
        <v>0</v>
      </c>
      <c r="Q6" s="41">
        <v>0</v>
      </c>
      <c r="R6" s="41">
        <v>0</v>
      </c>
      <c r="S6" s="41">
        <v>0</v>
      </c>
      <c r="T6" s="41">
        <v>0</v>
      </c>
      <c r="U6" s="41">
        <v>0</v>
      </c>
      <c r="V6" s="41">
        <v>0</v>
      </c>
      <c r="W6" s="41">
        <v>0</v>
      </c>
      <c r="X6" s="41">
        <v>0</v>
      </c>
      <c r="Y6" s="41">
        <v>0</v>
      </c>
    </row>
    <row r="7" spans="1:25" ht="220.5" customHeight="1" x14ac:dyDescent="0.25">
      <c r="A7" s="62"/>
      <c r="B7" s="63"/>
      <c r="C7" s="37">
        <v>4</v>
      </c>
      <c r="D7" s="31" t="s">
        <v>52</v>
      </c>
      <c r="E7" s="30" t="s">
        <v>37</v>
      </c>
      <c r="F7" s="37" t="s">
        <v>43</v>
      </c>
      <c r="G7" s="34" t="s">
        <v>73</v>
      </c>
      <c r="H7" s="34">
        <v>20</v>
      </c>
      <c r="I7" s="34">
        <v>20</v>
      </c>
      <c r="J7" s="33">
        <v>0.27</v>
      </c>
      <c r="K7" s="56"/>
      <c r="L7" s="53">
        <f t="shared" si="0"/>
        <v>0</v>
      </c>
      <c r="M7" s="54" t="str">
        <f t="shared" si="1"/>
        <v>OK</v>
      </c>
      <c r="N7" s="79">
        <v>0</v>
      </c>
      <c r="O7" s="79">
        <v>0</v>
      </c>
      <c r="P7" s="41">
        <v>0</v>
      </c>
      <c r="Q7" s="41">
        <v>0</v>
      </c>
      <c r="R7" s="41">
        <v>0</v>
      </c>
      <c r="S7" s="41">
        <v>0</v>
      </c>
      <c r="T7" s="41">
        <v>0</v>
      </c>
      <c r="U7" s="41">
        <v>0</v>
      </c>
      <c r="V7" s="41">
        <v>0</v>
      </c>
      <c r="W7" s="41">
        <v>0</v>
      </c>
      <c r="X7" s="41">
        <v>0</v>
      </c>
      <c r="Y7" s="41">
        <v>0</v>
      </c>
    </row>
    <row r="8" spans="1:25" ht="345" customHeight="1" x14ac:dyDescent="0.25">
      <c r="A8" s="34" t="s">
        <v>59</v>
      </c>
      <c r="B8" s="44" t="s">
        <v>40</v>
      </c>
      <c r="C8" s="37">
        <v>5</v>
      </c>
      <c r="D8" s="31" t="s">
        <v>53</v>
      </c>
      <c r="E8" s="30" t="s">
        <v>37</v>
      </c>
      <c r="F8" s="37" t="s">
        <v>44</v>
      </c>
      <c r="G8" s="34" t="s">
        <v>71</v>
      </c>
      <c r="H8" s="34">
        <v>20</v>
      </c>
      <c r="I8" s="34">
        <v>20</v>
      </c>
      <c r="J8" s="32">
        <v>8.5</v>
      </c>
      <c r="K8" s="56">
        <v>1200</v>
      </c>
      <c r="L8" s="53">
        <f t="shared" si="0"/>
        <v>1200</v>
      </c>
      <c r="M8" s="54" t="str">
        <f t="shared" si="1"/>
        <v>OK</v>
      </c>
      <c r="N8" s="79">
        <v>0</v>
      </c>
      <c r="O8" s="79">
        <v>0</v>
      </c>
      <c r="P8" s="41">
        <v>0</v>
      </c>
      <c r="Q8" s="41">
        <v>0</v>
      </c>
      <c r="R8" s="41">
        <v>0</v>
      </c>
      <c r="S8" s="41">
        <v>0</v>
      </c>
      <c r="T8" s="41">
        <v>0</v>
      </c>
      <c r="U8" s="41">
        <v>0</v>
      </c>
      <c r="V8" s="41">
        <v>0</v>
      </c>
      <c r="W8" s="41">
        <v>0</v>
      </c>
      <c r="X8" s="41">
        <v>0</v>
      </c>
      <c r="Y8" s="41">
        <v>0</v>
      </c>
    </row>
    <row r="9" spans="1:25" ht="72" x14ac:dyDescent="0.25">
      <c r="A9" s="34" t="s">
        <v>60</v>
      </c>
      <c r="B9" s="44" t="s">
        <v>41</v>
      </c>
      <c r="C9" s="37">
        <v>6</v>
      </c>
      <c r="D9" s="31" t="s">
        <v>54</v>
      </c>
      <c r="E9" s="30" t="s">
        <v>37</v>
      </c>
      <c r="F9" s="37" t="s">
        <v>45</v>
      </c>
      <c r="G9" s="34" t="s">
        <v>71</v>
      </c>
      <c r="H9" s="34">
        <v>20</v>
      </c>
      <c r="I9" s="34">
        <v>20</v>
      </c>
      <c r="J9" s="32">
        <v>1.61</v>
      </c>
      <c r="K9" s="56">
        <v>1200</v>
      </c>
      <c r="L9" s="53">
        <f t="shared" si="0"/>
        <v>1000</v>
      </c>
      <c r="M9" s="54" t="str">
        <f t="shared" si="1"/>
        <v>OK</v>
      </c>
      <c r="N9" s="79">
        <v>0</v>
      </c>
      <c r="O9" s="79">
        <v>200</v>
      </c>
      <c r="P9" s="41">
        <v>0</v>
      </c>
      <c r="Q9" s="41">
        <v>0</v>
      </c>
      <c r="R9" s="41">
        <v>0</v>
      </c>
      <c r="S9" s="41">
        <v>0</v>
      </c>
      <c r="T9" s="41">
        <v>0</v>
      </c>
      <c r="U9" s="41">
        <v>0</v>
      </c>
      <c r="V9" s="41">
        <v>0</v>
      </c>
      <c r="W9" s="41">
        <v>0</v>
      </c>
      <c r="X9" s="41">
        <v>0</v>
      </c>
      <c r="Y9" s="41">
        <v>0</v>
      </c>
    </row>
    <row r="10" spans="1:25" ht="80.25" customHeight="1" x14ac:dyDescent="0.25">
      <c r="A10" s="59" t="s">
        <v>60</v>
      </c>
      <c r="B10" s="63" t="s">
        <v>42</v>
      </c>
      <c r="C10" s="37">
        <v>7</v>
      </c>
      <c r="D10" s="31" t="s">
        <v>55</v>
      </c>
      <c r="E10" s="30" t="s">
        <v>37</v>
      </c>
      <c r="F10" s="37" t="s">
        <v>46</v>
      </c>
      <c r="G10" s="34" t="s">
        <v>72</v>
      </c>
      <c r="H10" s="34">
        <v>20</v>
      </c>
      <c r="I10" s="34">
        <v>20</v>
      </c>
      <c r="J10" s="32">
        <v>1.94</v>
      </c>
      <c r="K10" s="56"/>
      <c r="L10" s="53">
        <f t="shared" si="0"/>
        <v>0</v>
      </c>
      <c r="M10" s="54" t="str">
        <f t="shared" si="1"/>
        <v>OK</v>
      </c>
      <c r="N10" s="79">
        <v>0</v>
      </c>
      <c r="O10" s="79">
        <v>0</v>
      </c>
      <c r="P10" s="41">
        <v>0</v>
      </c>
      <c r="Q10" s="41">
        <v>0</v>
      </c>
      <c r="R10" s="41">
        <v>0</v>
      </c>
      <c r="S10" s="41">
        <v>0</v>
      </c>
      <c r="T10" s="41">
        <v>0</v>
      </c>
      <c r="U10" s="41">
        <v>0</v>
      </c>
      <c r="V10" s="41">
        <v>0</v>
      </c>
      <c r="W10" s="41">
        <v>0</v>
      </c>
      <c r="X10" s="41">
        <v>0</v>
      </c>
      <c r="Y10" s="41">
        <v>0</v>
      </c>
    </row>
    <row r="11" spans="1:25" ht="77.25" customHeight="1" x14ac:dyDescent="0.25">
      <c r="A11" s="59"/>
      <c r="B11" s="63"/>
      <c r="C11" s="37">
        <v>8</v>
      </c>
      <c r="D11" s="31" t="s">
        <v>56</v>
      </c>
      <c r="E11" s="30" t="s">
        <v>37</v>
      </c>
      <c r="F11" s="37" t="s">
        <v>47</v>
      </c>
      <c r="G11" s="34" t="s">
        <v>72</v>
      </c>
      <c r="H11" s="34">
        <v>20</v>
      </c>
      <c r="I11" s="34">
        <v>20</v>
      </c>
      <c r="J11" s="32">
        <v>1.82</v>
      </c>
      <c r="K11" s="56"/>
      <c r="L11" s="53">
        <f t="shared" si="0"/>
        <v>0</v>
      </c>
      <c r="M11" s="54" t="str">
        <f t="shared" si="1"/>
        <v>OK</v>
      </c>
      <c r="N11" s="79">
        <v>0</v>
      </c>
      <c r="O11" s="79">
        <v>0</v>
      </c>
      <c r="P11" s="41">
        <v>0</v>
      </c>
      <c r="Q11" s="41">
        <v>0</v>
      </c>
      <c r="R11" s="41">
        <v>0</v>
      </c>
      <c r="S11" s="41">
        <v>0</v>
      </c>
      <c r="T11" s="41">
        <v>0</v>
      </c>
      <c r="U11" s="41">
        <v>0</v>
      </c>
      <c r="V11" s="41">
        <v>0</v>
      </c>
      <c r="W11" s="41">
        <v>0</v>
      </c>
      <c r="X11" s="41">
        <v>0</v>
      </c>
      <c r="Y11" s="41">
        <v>0</v>
      </c>
    </row>
    <row r="12" spans="1:25" ht="78" customHeight="1" x14ac:dyDescent="0.25">
      <c r="A12" s="59"/>
      <c r="B12" s="63"/>
      <c r="C12" s="37">
        <v>9</v>
      </c>
      <c r="D12" s="31" t="s">
        <v>57</v>
      </c>
      <c r="E12" s="30" t="s">
        <v>37</v>
      </c>
      <c r="F12" s="37" t="s">
        <v>47</v>
      </c>
      <c r="G12" s="34" t="s">
        <v>72</v>
      </c>
      <c r="H12" s="34">
        <v>20</v>
      </c>
      <c r="I12" s="34">
        <v>20</v>
      </c>
      <c r="J12" s="32">
        <v>1.84</v>
      </c>
      <c r="K12" s="56"/>
      <c r="L12" s="53">
        <f t="shared" si="0"/>
        <v>0</v>
      </c>
      <c r="M12" s="54" t="str">
        <f t="shared" si="1"/>
        <v>OK</v>
      </c>
      <c r="N12" s="79">
        <v>0</v>
      </c>
      <c r="O12" s="79">
        <v>0</v>
      </c>
      <c r="P12" s="41">
        <v>0</v>
      </c>
      <c r="Q12" s="41">
        <v>0</v>
      </c>
      <c r="R12" s="41">
        <v>0</v>
      </c>
      <c r="S12" s="41">
        <v>0</v>
      </c>
      <c r="T12" s="41">
        <v>0</v>
      </c>
      <c r="U12" s="41">
        <v>0</v>
      </c>
      <c r="V12" s="41">
        <v>0</v>
      </c>
      <c r="W12" s="41">
        <v>0</v>
      </c>
      <c r="X12" s="41">
        <v>0</v>
      </c>
      <c r="Y12" s="41">
        <v>0</v>
      </c>
    </row>
    <row r="13" spans="1:25" x14ac:dyDescent="0.25">
      <c r="K13" s="1"/>
      <c r="N13" s="7"/>
      <c r="O13" s="7"/>
      <c r="P13" s="7"/>
      <c r="Q13" s="7"/>
    </row>
  </sheetData>
  <mergeCells count="20">
    <mergeCell ref="A4:A7"/>
    <mergeCell ref="B4:B7"/>
    <mergeCell ref="A10:A12"/>
    <mergeCell ref="B10:B12"/>
    <mergeCell ref="U1:U2"/>
    <mergeCell ref="W1:W2"/>
    <mergeCell ref="X1:X2"/>
    <mergeCell ref="Y1:Y2"/>
    <mergeCell ref="A2:M2"/>
    <mergeCell ref="Q1:Q2"/>
    <mergeCell ref="R1:R2"/>
    <mergeCell ref="S1:S2"/>
    <mergeCell ref="T1:T2"/>
    <mergeCell ref="V1:V2"/>
    <mergeCell ref="A1:C1"/>
    <mergeCell ref="D1:J1"/>
    <mergeCell ref="K1:M1"/>
    <mergeCell ref="N1:N2"/>
    <mergeCell ref="O1:O2"/>
    <mergeCell ref="P1:P2"/>
  </mergeCells>
  <conditionalFormatting sqref="P4:Y12">
    <cfRule type="cellIs" dxfId="47" priority="10" stopIfTrue="1" operator="greaterThan">
      <formula>0</formula>
    </cfRule>
    <cfRule type="cellIs" dxfId="46" priority="11" stopIfTrue="1" operator="greaterThan">
      <formula>0</formula>
    </cfRule>
    <cfRule type="cellIs" dxfId="45" priority="12" stopIfTrue="1" operator="greaterThan">
      <formula>0</formula>
    </cfRule>
  </conditionalFormatting>
  <conditionalFormatting sqref="N4:N6">
    <cfRule type="cellIs" dxfId="44" priority="1" stopIfTrue="1" operator="greaterThan">
      <formula>0</formula>
    </cfRule>
    <cfRule type="cellIs" dxfId="43" priority="2" stopIfTrue="1" operator="greaterThan">
      <formula>0</formula>
    </cfRule>
    <cfRule type="cellIs" dxfId="42" priority="3" stopIfTrue="1" operator="greaterThan">
      <formula>0</formula>
    </cfRule>
  </conditionalFormatting>
  <conditionalFormatting sqref="N7:O12 O4:O6">
    <cfRule type="cellIs" dxfId="41" priority="4" stopIfTrue="1" operator="greaterThan">
      <formula>0</formula>
    </cfRule>
    <cfRule type="cellIs" dxfId="40" priority="5" stopIfTrue="1" operator="greaterThan">
      <formula>0</formula>
    </cfRule>
    <cfRule type="cellIs" dxfId="39" priority="6"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
  <sheetViews>
    <sheetView topLeftCell="B1" zoomScale="90" zoomScaleNormal="90" workbookViewId="0">
      <selection activeCell="O4" sqref="O4"/>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5" width="11.85546875" style="84" bestFit="1" customWidth="1"/>
    <col min="16"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61" t="s">
        <v>35</v>
      </c>
      <c r="B1" s="61"/>
      <c r="C1" s="61"/>
      <c r="D1" s="61" t="s">
        <v>38</v>
      </c>
      <c r="E1" s="61"/>
      <c r="F1" s="61"/>
      <c r="G1" s="61"/>
      <c r="H1" s="61"/>
      <c r="I1" s="61"/>
      <c r="J1" s="61"/>
      <c r="K1" s="61" t="s">
        <v>36</v>
      </c>
      <c r="L1" s="61"/>
      <c r="M1" s="61"/>
      <c r="N1" s="58" t="s">
        <v>119</v>
      </c>
      <c r="O1" s="58" t="s">
        <v>120</v>
      </c>
      <c r="P1" s="58" t="s">
        <v>33</v>
      </c>
      <c r="Q1" s="58" t="s">
        <v>33</v>
      </c>
      <c r="R1" s="58" t="s">
        <v>33</v>
      </c>
      <c r="S1" s="58" t="s">
        <v>33</v>
      </c>
      <c r="T1" s="58" t="s">
        <v>33</v>
      </c>
      <c r="U1" s="58" t="s">
        <v>33</v>
      </c>
      <c r="V1" s="58" t="s">
        <v>33</v>
      </c>
      <c r="W1" s="58" t="s">
        <v>33</v>
      </c>
      <c r="X1" s="58" t="s">
        <v>33</v>
      </c>
      <c r="Y1" s="58" t="s">
        <v>33</v>
      </c>
    </row>
    <row r="2" spans="1:25" x14ac:dyDescent="0.25">
      <c r="A2" s="61" t="s">
        <v>74</v>
      </c>
      <c r="B2" s="61"/>
      <c r="C2" s="61"/>
      <c r="D2" s="61"/>
      <c r="E2" s="61"/>
      <c r="F2" s="61"/>
      <c r="G2" s="61"/>
      <c r="H2" s="61"/>
      <c r="I2" s="61"/>
      <c r="J2" s="61"/>
      <c r="K2" s="61"/>
      <c r="L2" s="61"/>
      <c r="M2" s="61"/>
      <c r="N2" s="58"/>
      <c r="O2" s="58"/>
      <c r="P2" s="58"/>
      <c r="Q2" s="58"/>
      <c r="R2" s="58"/>
      <c r="S2" s="58"/>
      <c r="T2" s="58"/>
      <c r="U2" s="58"/>
      <c r="V2" s="58"/>
      <c r="W2" s="58"/>
      <c r="X2" s="58"/>
      <c r="Y2" s="58"/>
    </row>
    <row r="3" spans="1:25" s="3" customFormat="1" ht="45" x14ac:dyDescent="0.2">
      <c r="A3" s="45" t="s">
        <v>3</v>
      </c>
      <c r="B3" s="45" t="s">
        <v>1</v>
      </c>
      <c r="C3" s="46" t="s">
        <v>5</v>
      </c>
      <c r="D3" s="46" t="s">
        <v>7</v>
      </c>
      <c r="E3" s="46" t="s">
        <v>34</v>
      </c>
      <c r="F3" s="46" t="s">
        <v>13</v>
      </c>
      <c r="G3" s="46" t="s">
        <v>8</v>
      </c>
      <c r="H3" s="47" t="s">
        <v>4</v>
      </c>
      <c r="I3" s="48" t="s">
        <v>14</v>
      </c>
      <c r="J3" s="49" t="s">
        <v>6</v>
      </c>
      <c r="K3" s="50" t="s">
        <v>15</v>
      </c>
      <c r="L3" s="51" t="s">
        <v>0</v>
      </c>
      <c r="M3" s="47" t="s">
        <v>9</v>
      </c>
      <c r="N3" s="87">
        <v>41872</v>
      </c>
      <c r="O3" s="87">
        <v>41872</v>
      </c>
      <c r="P3" s="55" t="s">
        <v>2</v>
      </c>
      <c r="Q3" s="55" t="s">
        <v>2</v>
      </c>
      <c r="R3" s="55" t="s">
        <v>2</v>
      </c>
      <c r="S3" s="55" t="s">
        <v>2</v>
      </c>
      <c r="T3" s="55" t="s">
        <v>2</v>
      </c>
      <c r="U3" s="55" t="s">
        <v>2</v>
      </c>
      <c r="V3" s="55" t="s">
        <v>2</v>
      </c>
      <c r="W3" s="55" t="s">
        <v>2</v>
      </c>
      <c r="X3" s="55" t="s">
        <v>2</v>
      </c>
      <c r="Y3" s="55" t="s">
        <v>2</v>
      </c>
    </row>
    <row r="4" spans="1:25" ht="300" x14ac:dyDescent="0.25">
      <c r="A4" s="34" t="s">
        <v>59</v>
      </c>
      <c r="B4" s="38" t="s">
        <v>68</v>
      </c>
      <c r="C4" s="34">
        <v>14</v>
      </c>
      <c r="D4" s="31" t="s">
        <v>53</v>
      </c>
      <c r="E4" s="30" t="s">
        <v>37</v>
      </c>
      <c r="F4" s="37" t="s">
        <v>44</v>
      </c>
      <c r="G4" s="34" t="s">
        <v>71</v>
      </c>
      <c r="H4" s="52">
        <v>20</v>
      </c>
      <c r="I4" s="52">
        <v>20</v>
      </c>
      <c r="J4" s="32">
        <v>8.09</v>
      </c>
      <c r="K4" s="36">
        <v>120</v>
      </c>
      <c r="L4" s="53">
        <f>K4-(SUM(N4:Y4))</f>
        <v>50</v>
      </c>
      <c r="M4" s="54" t="str">
        <f>IF(L4&lt;0,"ATENÇÃO","OK")</f>
        <v>OK</v>
      </c>
      <c r="N4" s="85">
        <v>70</v>
      </c>
      <c r="O4" s="85">
        <v>0</v>
      </c>
      <c r="P4" s="41">
        <v>0</v>
      </c>
      <c r="Q4" s="41">
        <v>0</v>
      </c>
      <c r="R4" s="41">
        <v>0</v>
      </c>
      <c r="S4" s="41">
        <v>0</v>
      </c>
      <c r="T4" s="41">
        <v>0</v>
      </c>
      <c r="U4" s="41">
        <v>0</v>
      </c>
      <c r="V4" s="41">
        <v>0</v>
      </c>
      <c r="W4" s="41">
        <v>0</v>
      </c>
      <c r="X4" s="41">
        <v>0</v>
      </c>
      <c r="Y4" s="41">
        <v>0</v>
      </c>
    </row>
    <row r="5" spans="1:25" ht="72" x14ac:dyDescent="0.25">
      <c r="A5" s="34" t="s">
        <v>69</v>
      </c>
      <c r="B5" s="38" t="s">
        <v>66</v>
      </c>
      <c r="C5" s="34">
        <v>15</v>
      </c>
      <c r="D5" s="31" t="s">
        <v>54</v>
      </c>
      <c r="E5" s="30" t="s">
        <v>37</v>
      </c>
      <c r="F5" s="37" t="s">
        <v>45</v>
      </c>
      <c r="G5" s="34" t="s">
        <v>71</v>
      </c>
      <c r="H5" s="52">
        <v>20</v>
      </c>
      <c r="I5" s="52">
        <v>20</v>
      </c>
      <c r="J5" s="32">
        <v>1.72</v>
      </c>
      <c r="K5" s="36">
        <v>150</v>
      </c>
      <c r="L5" s="53">
        <f>K5-(SUM(N5:Y5))</f>
        <v>100</v>
      </c>
      <c r="M5" s="54" t="str">
        <f>IF(L5&lt;0,"ATENÇÃO","OK")</f>
        <v>OK</v>
      </c>
      <c r="N5" s="85">
        <v>0</v>
      </c>
      <c r="O5" s="85">
        <v>50</v>
      </c>
      <c r="P5" s="41">
        <v>0</v>
      </c>
      <c r="Q5" s="41">
        <v>0</v>
      </c>
      <c r="R5" s="41">
        <v>0</v>
      </c>
      <c r="S5" s="41">
        <v>0</v>
      </c>
      <c r="T5" s="41">
        <v>0</v>
      </c>
      <c r="U5" s="41">
        <v>0</v>
      </c>
      <c r="V5" s="41">
        <v>0</v>
      </c>
      <c r="W5" s="41">
        <v>0</v>
      </c>
      <c r="X5" s="41">
        <v>0</v>
      </c>
      <c r="Y5" s="41">
        <v>0</v>
      </c>
    </row>
    <row r="6" spans="1:25" ht="80.25" customHeight="1" x14ac:dyDescent="0.25">
      <c r="A6" s="34" t="s">
        <v>70</v>
      </c>
      <c r="B6" s="38" t="s">
        <v>67</v>
      </c>
      <c r="C6" s="34">
        <v>16</v>
      </c>
      <c r="D6" s="31" t="s">
        <v>55</v>
      </c>
      <c r="E6" s="30" t="s">
        <v>37</v>
      </c>
      <c r="F6" s="37" t="s">
        <v>46</v>
      </c>
      <c r="G6" s="34" t="s">
        <v>72</v>
      </c>
      <c r="H6" s="52">
        <v>20</v>
      </c>
      <c r="I6" s="52">
        <v>20</v>
      </c>
      <c r="J6" s="32">
        <v>1.98</v>
      </c>
      <c r="K6" s="36"/>
      <c r="L6" s="53">
        <f>K6-(SUM(N6:Y6))</f>
        <v>0</v>
      </c>
      <c r="M6" s="54" t="str">
        <f>IF(L6&lt;0,"ATENÇÃO","OK")</f>
        <v>OK</v>
      </c>
      <c r="N6" s="85">
        <v>0</v>
      </c>
      <c r="O6" s="85">
        <v>0</v>
      </c>
      <c r="P6" s="41">
        <v>0</v>
      </c>
      <c r="Q6" s="41">
        <v>0</v>
      </c>
      <c r="R6" s="41">
        <v>0</v>
      </c>
      <c r="S6" s="41">
        <v>0</v>
      </c>
      <c r="T6" s="41">
        <v>0</v>
      </c>
      <c r="U6" s="41">
        <v>0</v>
      </c>
      <c r="V6" s="41">
        <v>0</v>
      </c>
      <c r="W6" s="41">
        <v>0</v>
      </c>
      <c r="X6" s="41">
        <v>0</v>
      </c>
      <c r="Y6" s="41">
        <v>0</v>
      </c>
    </row>
  </sheetData>
  <mergeCells count="16">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s>
  <conditionalFormatting sqref="P4:Y6">
    <cfRule type="cellIs" dxfId="38" priority="4" stopIfTrue="1" operator="greaterThan">
      <formula>0</formula>
    </cfRule>
    <cfRule type="cellIs" dxfId="37" priority="5" stopIfTrue="1" operator="greaterThan">
      <formula>0</formula>
    </cfRule>
    <cfRule type="cellIs" dxfId="36" priority="6" stopIfTrue="1" operator="greaterThan">
      <formula>0</formula>
    </cfRule>
  </conditionalFormatting>
  <conditionalFormatting sqref="N4:O6">
    <cfRule type="cellIs" dxfId="35" priority="1" stopIfTrue="1" operator="greaterThan">
      <formula>0</formula>
    </cfRule>
    <cfRule type="cellIs" dxfId="34" priority="2" stopIfTrue="1" operator="greaterThan">
      <formula>0</formula>
    </cfRule>
    <cfRule type="cellIs" dxfId="33"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
  <sheetViews>
    <sheetView topLeftCell="D1" zoomScale="90" zoomScaleNormal="90" workbookViewId="0">
      <selection activeCell="O4" sqref="O4"/>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1.85546875" style="11" bestFit="1" customWidth="1"/>
    <col min="15"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61" t="s">
        <v>35</v>
      </c>
      <c r="B1" s="61"/>
      <c r="C1" s="61"/>
      <c r="D1" s="61" t="s">
        <v>38</v>
      </c>
      <c r="E1" s="61"/>
      <c r="F1" s="61"/>
      <c r="G1" s="61"/>
      <c r="H1" s="61"/>
      <c r="I1" s="61"/>
      <c r="J1" s="61"/>
      <c r="K1" s="61" t="s">
        <v>36</v>
      </c>
      <c r="L1" s="61"/>
      <c r="M1" s="61"/>
      <c r="N1" s="58" t="s">
        <v>111</v>
      </c>
      <c r="O1" s="58" t="s">
        <v>33</v>
      </c>
      <c r="P1" s="58" t="s">
        <v>33</v>
      </c>
      <c r="Q1" s="58" t="s">
        <v>33</v>
      </c>
      <c r="R1" s="58" t="s">
        <v>33</v>
      </c>
      <c r="S1" s="58" t="s">
        <v>33</v>
      </c>
      <c r="T1" s="58" t="s">
        <v>33</v>
      </c>
      <c r="U1" s="58" t="s">
        <v>33</v>
      </c>
      <c r="V1" s="58" t="s">
        <v>33</v>
      </c>
      <c r="W1" s="58" t="s">
        <v>33</v>
      </c>
      <c r="X1" s="58" t="s">
        <v>33</v>
      </c>
      <c r="Y1" s="58" t="s">
        <v>33</v>
      </c>
    </row>
    <row r="2" spans="1:25" x14ac:dyDescent="0.25">
      <c r="A2" s="61" t="s">
        <v>75</v>
      </c>
      <c r="B2" s="61"/>
      <c r="C2" s="61"/>
      <c r="D2" s="61"/>
      <c r="E2" s="61"/>
      <c r="F2" s="61"/>
      <c r="G2" s="61"/>
      <c r="H2" s="61"/>
      <c r="I2" s="61"/>
      <c r="J2" s="61"/>
      <c r="K2" s="61"/>
      <c r="L2" s="61"/>
      <c r="M2" s="61"/>
      <c r="N2" s="58"/>
      <c r="O2" s="58"/>
      <c r="P2" s="58"/>
      <c r="Q2" s="58"/>
      <c r="R2" s="58"/>
      <c r="S2" s="58"/>
      <c r="T2" s="58"/>
      <c r="U2" s="58"/>
      <c r="V2" s="58"/>
      <c r="W2" s="58"/>
      <c r="X2" s="58"/>
      <c r="Y2" s="58"/>
    </row>
    <row r="3" spans="1:25" s="3" customFormat="1" ht="45" x14ac:dyDescent="0.2">
      <c r="A3" s="45" t="s">
        <v>3</v>
      </c>
      <c r="B3" s="45" t="s">
        <v>1</v>
      </c>
      <c r="C3" s="46" t="s">
        <v>5</v>
      </c>
      <c r="D3" s="46" t="s">
        <v>7</v>
      </c>
      <c r="E3" s="46" t="s">
        <v>34</v>
      </c>
      <c r="F3" s="46" t="s">
        <v>13</v>
      </c>
      <c r="G3" s="46" t="s">
        <v>8</v>
      </c>
      <c r="H3" s="47" t="s">
        <v>4</v>
      </c>
      <c r="I3" s="48" t="s">
        <v>14</v>
      </c>
      <c r="J3" s="49" t="s">
        <v>6</v>
      </c>
      <c r="K3" s="50" t="s">
        <v>15</v>
      </c>
      <c r="L3" s="51" t="s">
        <v>0</v>
      </c>
      <c r="M3" s="47" t="s">
        <v>9</v>
      </c>
      <c r="N3" s="75">
        <v>41873</v>
      </c>
      <c r="O3" s="55" t="s">
        <v>2</v>
      </c>
      <c r="P3" s="55" t="s">
        <v>2</v>
      </c>
      <c r="Q3" s="55" t="s">
        <v>2</v>
      </c>
      <c r="R3" s="55" t="s">
        <v>2</v>
      </c>
      <c r="S3" s="55" t="s">
        <v>2</v>
      </c>
      <c r="T3" s="55" t="s">
        <v>2</v>
      </c>
      <c r="U3" s="55" t="s">
        <v>2</v>
      </c>
      <c r="V3" s="55" t="s">
        <v>2</v>
      </c>
      <c r="W3" s="55" t="s">
        <v>2</v>
      </c>
      <c r="X3" s="55" t="s">
        <v>2</v>
      </c>
      <c r="Y3" s="55" t="s">
        <v>2</v>
      </c>
    </row>
    <row r="4" spans="1:25" ht="300" x14ac:dyDescent="0.25">
      <c r="A4" s="34" t="s">
        <v>59</v>
      </c>
      <c r="B4" s="38" t="s">
        <v>68</v>
      </c>
      <c r="C4" s="34">
        <v>14</v>
      </c>
      <c r="D4" s="31" t="s">
        <v>53</v>
      </c>
      <c r="E4" s="30" t="s">
        <v>37</v>
      </c>
      <c r="F4" s="37" t="s">
        <v>44</v>
      </c>
      <c r="G4" s="34" t="s">
        <v>71</v>
      </c>
      <c r="H4" s="52">
        <v>20</v>
      </c>
      <c r="I4" s="52">
        <v>20</v>
      </c>
      <c r="J4" s="32">
        <v>8.09</v>
      </c>
      <c r="K4" s="36">
        <v>400</v>
      </c>
      <c r="L4" s="53">
        <f>K4-(SUM(N4:Y4))</f>
        <v>300</v>
      </c>
      <c r="M4" s="54" t="str">
        <f>IF(L4&lt;0,"ATENÇÃO","OK")</f>
        <v>OK</v>
      </c>
      <c r="N4" s="76">
        <v>100</v>
      </c>
      <c r="O4" s="41">
        <v>0</v>
      </c>
      <c r="P4" s="41">
        <v>0</v>
      </c>
      <c r="Q4" s="41">
        <v>0</v>
      </c>
      <c r="R4" s="41">
        <v>0</v>
      </c>
      <c r="S4" s="41">
        <v>0</v>
      </c>
      <c r="T4" s="41">
        <v>0</v>
      </c>
      <c r="U4" s="41">
        <v>0</v>
      </c>
      <c r="V4" s="41">
        <v>0</v>
      </c>
      <c r="W4" s="41">
        <v>0</v>
      </c>
      <c r="X4" s="41">
        <v>0</v>
      </c>
      <c r="Y4" s="41">
        <v>0</v>
      </c>
    </row>
    <row r="5" spans="1:25" ht="72" x14ac:dyDescent="0.25">
      <c r="A5" s="34" t="s">
        <v>69</v>
      </c>
      <c r="B5" s="38" t="s">
        <v>66</v>
      </c>
      <c r="C5" s="34">
        <v>15</v>
      </c>
      <c r="D5" s="31" t="s">
        <v>54</v>
      </c>
      <c r="E5" s="30" t="s">
        <v>37</v>
      </c>
      <c r="F5" s="37" t="s">
        <v>45</v>
      </c>
      <c r="G5" s="34" t="s">
        <v>71</v>
      </c>
      <c r="H5" s="52">
        <v>20</v>
      </c>
      <c r="I5" s="52">
        <v>20</v>
      </c>
      <c r="J5" s="32">
        <v>1.72</v>
      </c>
      <c r="K5" s="36">
        <v>600</v>
      </c>
      <c r="L5" s="53">
        <f>K5-(SUM(N5:Y5))</f>
        <v>600</v>
      </c>
      <c r="M5" s="54" t="str">
        <f>IF(L5&lt;0,"ATENÇÃO","OK")</f>
        <v>OK</v>
      </c>
      <c r="N5" s="41">
        <v>0</v>
      </c>
      <c r="O5" s="41">
        <v>0</v>
      </c>
      <c r="P5" s="41">
        <v>0</v>
      </c>
      <c r="Q5" s="41">
        <v>0</v>
      </c>
      <c r="R5" s="41">
        <v>0</v>
      </c>
      <c r="S5" s="41">
        <v>0</v>
      </c>
      <c r="T5" s="41">
        <v>0</v>
      </c>
      <c r="U5" s="41">
        <v>0</v>
      </c>
      <c r="V5" s="41">
        <v>0</v>
      </c>
      <c r="W5" s="41">
        <v>0</v>
      </c>
      <c r="X5" s="41">
        <v>0</v>
      </c>
      <c r="Y5" s="41">
        <v>0</v>
      </c>
    </row>
    <row r="6" spans="1:25" ht="80.25" customHeight="1" x14ac:dyDescent="0.25">
      <c r="A6" s="34" t="s">
        <v>70</v>
      </c>
      <c r="B6" s="38" t="s">
        <v>67</v>
      </c>
      <c r="C6" s="34">
        <v>16</v>
      </c>
      <c r="D6" s="31" t="s">
        <v>55</v>
      </c>
      <c r="E6" s="30" t="s">
        <v>37</v>
      </c>
      <c r="F6" s="37" t="s">
        <v>46</v>
      </c>
      <c r="G6" s="34" t="s">
        <v>72</v>
      </c>
      <c r="H6" s="52">
        <v>20</v>
      </c>
      <c r="I6" s="52">
        <v>20</v>
      </c>
      <c r="J6" s="32">
        <v>1.98</v>
      </c>
      <c r="K6" s="36"/>
      <c r="L6" s="53">
        <f>K6-(SUM(N6:Y6))</f>
        <v>0</v>
      </c>
      <c r="M6" s="54" t="str">
        <f>IF(L6&lt;0,"ATENÇÃO","OK")</f>
        <v>OK</v>
      </c>
      <c r="N6" s="41">
        <v>0</v>
      </c>
      <c r="O6" s="41">
        <v>0</v>
      </c>
      <c r="P6" s="41">
        <v>0</v>
      </c>
      <c r="Q6" s="41">
        <v>0</v>
      </c>
      <c r="R6" s="41">
        <v>0</v>
      </c>
      <c r="S6" s="41">
        <v>0</v>
      </c>
      <c r="T6" s="41">
        <v>0</v>
      </c>
      <c r="U6" s="41">
        <v>0</v>
      </c>
      <c r="V6" s="41">
        <v>0</v>
      </c>
      <c r="W6" s="41">
        <v>0</v>
      </c>
      <c r="X6" s="41">
        <v>0</v>
      </c>
      <c r="Y6" s="41">
        <v>0</v>
      </c>
    </row>
  </sheetData>
  <mergeCells count="16">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s>
  <conditionalFormatting sqref="O4:Y6 N5:N6">
    <cfRule type="cellIs" dxfId="32" priority="4" stopIfTrue="1" operator="greaterThan">
      <formula>0</formula>
    </cfRule>
    <cfRule type="cellIs" dxfId="31" priority="5" stopIfTrue="1" operator="greaterThan">
      <formula>0</formula>
    </cfRule>
    <cfRule type="cellIs" dxfId="30" priority="6" stopIfTrue="1" operator="greaterThan">
      <formula>0</formula>
    </cfRule>
  </conditionalFormatting>
  <conditionalFormatting sqref="N4">
    <cfRule type="cellIs" dxfId="29" priority="1" stopIfTrue="1" operator="greaterThan">
      <formula>0</formula>
    </cfRule>
    <cfRule type="cellIs" dxfId="28" priority="2" stopIfTrue="1" operator="greaterThan">
      <formula>0</formula>
    </cfRule>
    <cfRule type="cellIs" dxfId="27"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
  <sheetViews>
    <sheetView topLeftCell="E1" zoomScale="90" zoomScaleNormal="90" workbookViewId="0">
      <selection activeCell="L5" sqref="L5"/>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1.85546875" style="11" bestFit="1" customWidth="1"/>
    <col min="15"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61" t="s">
        <v>35</v>
      </c>
      <c r="B1" s="61"/>
      <c r="C1" s="61"/>
      <c r="D1" s="61" t="s">
        <v>38</v>
      </c>
      <c r="E1" s="61"/>
      <c r="F1" s="61"/>
      <c r="G1" s="61"/>
      <c r="H1" s="61"/>
      <c r="I1" s="61"/>
      <c r="J1" s="61"/>
      <c r="K1" s="61" t="s">
        <v>36</v>
      </c>
      <c r="L1" s="61"/>
      <c r="M1" s="61"/>
      <c r="N1" s="58" t="s">
        <v>103</v>
      </c>
      <c r="O1" s="58" t="s">
        <v>104</v>
      </c>
      <c r="P1" s="58" t="s">
        <v>105</v>
      </c>
      <c r="Q1" s="58" t="s">
        <v>33</v>
      </c>
      <c r="R1" s="58" t="s">
        <v>33</v>
      </c>
      <c r="S1" s="58" t="s">
        <v>33</v>
      </c>
      <c r="T1" s="58" t="s">
        <v>33</v>
      </c>
      <c r="U1" s="58" t="s">
        <v>33</v>
      </c>
      <c r="V1" s="58" t="s">
        <v>33</v>
      </c>
      <c r="W1" s="58" t="s">
        <v>33</v>
      </c>
      <c r="X1" s="58" t="s">
        <v>33</v>
      </c>
      <c r="Y1" s="58" t="s">
        <v>33</v>
      </c>
    </row>
    <row r="2" spans="1:25" x14ac:dyDescent="0.25">
      <c r="A2" s="61" t="s">
        <v>81</v>
      </c>
      <c r="B2" s="61"/>
      <c r="C2" s="61"/>
      <c r="D2" s="61"/>
      <c r="E2" s="61"/>
      <c r="F2" s="61"/>
      <c r="G2" s="61"/>
      <c r="H2" s="61"/>
      <c r="I2" s="61"/>
      <c r="J2" s="61"/>
      <c r="K2" s="61"/>
      <c r="L2" s="61"/>
      <c r="M2" s="61"/>
      <c r="N2" s="58"/>
      <c r="O2" s="58"/>
      <c r="P2" s="58"/>
      <c r="Q2" s="58"/>
      <c r="R2" s="58"/>
      <c r="S2" s="58"/>
      <c r="T2" s="58"/>
      <c r="U2" s="58"/>
      <c r="V2" s="58"/>
      <c r="W2" s="58"/>
      <c r="X2" s="58"/>
      <c r="Y2" s="58"/>
    </row>
    <row r="3" spans="1:25" s="3" customFormat="1" ht="45" x14ac:dyDescent="0.2">
      <c r="A3" s="45" t="s">
        <v>3</v>
      </c>
      <c r="B3" s="45" t="s">
        <v>1</v>
      </c>
      <c r="C3" s="46" t="s">
        <v>5</v>
      </c>
      <c r="D3" s="46" t="s">
        <v>7</v>
      </c>
      <c r="E3" s="46" t="s">
        <v>34</v>
      </c>
      <c r="F3" s="46" t="s">
        <v>13</v>
      </c>
      <c r="G3" s="46" t="s">
        <v>8</v>
      </c>
      <c r="H3" s="47" t="s">
        <v>4</v>
      </c>
      <c r="I3" s="48" t="s">
        <v>14</v>
      </c>
      <c r="J3" s="49" t="s">
        <v>6</v>
      </c>
      <c r="K3" s="50" t="s">
        <v>15</v>
      </c>
      <c r="L3" s="51" t="s">
        <v>0</v>
      </c>
      <c r="M3" s="47" t="s">
        <v>9</v>
      </c>
      <c r="N3" s="55" t="s">
        <v>2</v>
      </c>
      <c r="O3" s="55" t="s">
        <v>2</v>
      </c>
      <c r="P3" s="55" t="s">
        <v>2</v>
      </c>
      <c r="Q3" s="55" t="s">
        <v>2</v>
      </c>
      <c r="R3" s="55" t="s">
        <v>2</v>
      </c>
      <c r="S3" s="55" t="s">
        <v>2</v>
      </c>
      <c r="T3" s="55" t="s">
        <v>2</v>
      </c>
      <c r="U3" s="55" t="s">
        <v>2</v>
      </c>
      <c r="V3" s="55" t="s">
        <v>2</v>
      </c>
      <c r="W3" s="55" t="s">
        <v>2</v>
      </c>
      <c r="X3" s="55" t="s">
        <v>2</v>
      </c>
      <c r="Y3" s="55" t="s">
        <v>2</v>
      </c>
    </row>
    <row r="4" spans="1:25" ht="300" x14ac:dyDescent="0.25">
      <c r="A4" s="34" t="s">
        <v>59</v>
      </c>
      <c r="B4" s="38" t="s">
        <v>83</v>
      </c>
      <c r="C4" s="34">
        <v>21</v>
      </c>
      <c r="D4" s="31" t="s">
        <v>53</v>
      </c>
      <c r="E4" s="30" t="s">
        <v>37</v>
      </c>
      <c r="F4" s="37" t="s">
        <v>44</v>
      </c>
      <c r="G4" s="34" t="s">
        <v>71</v>
      </c>
      <c r="H4" s="52">
        <v>20</v>
      </c>
      <c r="I4" s="52">
        <v>20</v>
      </c>
      <c r="J4" s="32">
        <v>8.1999999999999993</v>
      </c>
      <c r="K4" s="36">
        <v>1020</v>
      </c>
      <c r="L4" s="53">
        <f>K4-(SUM(N4:Y4))</f>
        <v>520</v>
      </c>
      <c r="M4" s="54" t="str">
        <f>IF(L4&lt;0,"ATENÇÃO","OK")</f>
        <v>OK</v>
      </c>
      <c r="N4" s="42">
        <v>250</v>
      </c>
      <c r="O4" s="42">
        <v>250</v>
      </c>
      <c r="P4" s="42">
        <v>0</v>
      </c>
      <c r="Q4" s="41">
        <v>0</v>
      </c>
      <c r="R4" s="41">
        <v>0</v>
      </c>
      <c r="S4" s="41">
        <v>0</v>
      </c>
      <c r="T4" s="41">
        <v>0</v>
      </c>
      <c r="U4" s="41">
        <v>0</v>
      </c>
      <c r="V4" s="41">
        <v>0</v>
      </c>
      <c r="W4" s="41">
        <v>0</v>
      </c>
      <c r="X4" s="41">
        <v>0</v>
      </c>
      <c r="Y4" s="41">
        <v>0</v>
      </c>
    </row>
    <row r="5" spans="1:25" ht="72" x14ac:dyDescent="0.25">
      <c r="A5" s="34" t="s">
        <v>86</v>
      </c>
      <c r="B5" s="38" t="s">
        <v>84</v>
      </c>
      <c r="C5" s="34">
        <v>22</v>
      </c>
      <c r="D5" s="31" t="s">
        <v>54</v>
      </c>
      <c r="E5" s="30" t="s">
        <v>37</v>
      </c>
      <c r="F5" s="37" t="s">
        <v>82</v>
      </c>
      <c r="G5" s="34" t="s">
        <v>71</v>
      </c>
      <c r="H5" s="52">
        <v>20</v>
      </c>
      <c r="I5" s="52">
        <v>20</v>
      </c>
      <c r="J5" s="32">
        <v>1.72</v>
      </c>
      <c r="K5" s="36">
        <v>1500</v>
      </c>
      <c r="L5" s="53">
        <f>K5-(SUM(N5:Y5))</f>
        <v>1000</v>
      </c>
      <c r="M5" s="54" t="str">
        <f>IF(L5&lt;0,"ATENÇÃO","OK")</f>
        <v>OK</v>
      </c>
      <c r="N5" s="42">
        <v>250</v>
      </c>
      <c r="O5" s="42">
        <v>0</v>
      </c>
      <c r="P5" s="42">
        <v>250</v>
      </c>
      <c r="Q5" s="41">
        <v>0</v>
      </c>
      <c r="R5" s="41">
        <v>0</v>
      </c>
      <c r="S5" s="41">
        <v>0</v>
      </c>
      <c r="T5" s="41">
        <v>0</v>
      </c>
      <c r="U5" s="41">
        <v>0</v>
      </c>
      <c r="V5" s="41">
        <v>0</v>
      </c>
      <c r="W5" s="41">
        <v>0</v>
      </c>
      <c r="X5" s="41">
        <v>0</v>
      </c>
      <c r="Y5" s="41">
        <v>0</v>
      </c>
    </row>
    <row r="6" spans="1:25" ht="80.25" customHeight="1" x14ac:dyDescent="0.25">
      <c r="A6" s="34" t="s">
        <v>70</v>
      </c>
      <c r="B6" s="38" t="s">
        <v>85</v>
      </c>
      <c r="C6" s="34">
        <v>23</v>
      </c>
      <c r="D6" s="31" t="s">
        <v>55</v>
      </c>
      <c r="E6" s="30" t="s">
        <v>37</v>
      </c>
      <c r="F6" s="37" t="s">
        <v>46</v>
      </c>
      <c r="G6" s="34" t="s">
        <v>72</v>
      </c>
      <c r="H6" s="52">
        <v>20</v>
      </c>
      <c r="I6" s="52">
        <v>20</v>
      </c>
      <c r="J6" s="32">
        <v>1.99</v>
      </c>
      <c r="K6" s="36"/>
      <c r="L6" s="53">
        <f>K6-(SUM(N6:Y6))</f>
        <v>0</v>
      </c>
      <c r="M6" s="54" t="str">
        <f>IF(L6&lt;0,"ATENÇÃO","OK")</f>
        <v>OK</v>
      </c>
      <c r="N6" s="42">
        <v>0</v>
      </c>
      <c r="O6" s="42">
        <v>0</v>
      </c>
      <c r="P6" s="42">
        <v>0</v>
      </c>
      <c r="Q6" s="41">
        <v>0</v>
      </c>
      <c r="R6" s="41">
        <v>0</v>
      </c>
      <c r="S6" s="41">
        <v>0</v>
      </c>
      <c r="T6" s="41">
        <v>0</v>
      </c>
      <c r="U6" s="41">
        <v>0</v>
      </c>
      <c r="V6" s="41">
        <v>0</v>
      </c>
      <c r="W6" s="41">
        <v>0</v>
      </c>
      <c r="X6" s="41">
        <v>0</v>
      </c>
      <c r="Y6" s="41">
        <v>0</v>
      </c>
    </row>
  </sheetData>
  <mergeCells count="16">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s>
  <conditionalFormatting sqref="Q4:Y6">
    <cfRule type="cellIs" dxfId="26" priority="7" stopIfTrue="1" operator="greaterThan">
      <formula>0</formula>
    </cfRule>
    <cfRule type="cellIs" dxfId="25" priority="8" stopIfTrue="1" operator="greaterThan">
      <formula>0</formula>
    </cfRule>
    <cfRule type="cellIs" dxfId="24" priority="9" stopIfTrue="1" operator="greaterThan">
      <formula>0</formula>
    </cfRule>
  </conditionalFormatting>
  <conditionalFormatting sqref="N4:P6">
    <cfRule type="cellIs" dxfId="23" priority="1" stopIfTrue="1" operator="greaterThan">
      <formula>0</formula>
    </cfRule>
    <cfRule type="cellIs" dxfId="22" priority="2" stopIfTrue="1" operator="greaterThan">
      <formula>0</formula>
    </cfRule>
    <cfRule type="cellIs" dxfId="21"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
  <sheetViews>
    <sheetView topLeftCell="B1" zoomScale="90" zoomScaleNormal="90" workbookViewId="0">
      <selection activeCell="O4" sqref="O4"/>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5" width="11.85546875" style="11" bestFit="1" customWidth="1"/>
    <col min="16"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61" t="s">
        <v>35</v>
      </c>
      <c r="B1" s="61"/>
      <c r="C1" s="61"/>
      <c r="D1" s="61" t="s">
        <v>38</v>
      </c>
      <c r="E1" s="61"/>
      <c r="F1" s="61"/>
      <c r="G1" s="61"/>
      <c r="H1" s="61"/>
      <c r="I1" s="61"/>
      <c r="J1" s="61"/>
      <c r="K1" s="61" t="s">
        <v>36</v>
      </c>
      <c r="L1" s="61"/>
      <c r="M1" s="61"/>
      <c r="N1" s="58" t="s">
        <v>115</v>
      </c>
      <c r="O1" s="58" t="s">
        <v>116</v>
      </c>
      <c r="P1" s="58" t="s">
        <v>33</v>
      </c>
      <c r="Q1" s="58" t="s">
        <v>33</v>
      </c>
      <c r="R1" s="58" t="s">
        <v>33</v>
      </c>
      <c r="S1" s="58" t="s">
        <v>33</v>
      </c>
      <c r="T1" s="58" t="s">
        <v>33</v>
      </c>
      <c r="U1" s="58" t="s">
        <v>33</v>
      </c>
      <c r="V1" s="58" t="s">
        <v>33</v>
      </c>
      <c r="W1" s="58" t="s">
        <v>33</v>
      </c>
      <c r="X1" s="58" t="s">
        <v>33</v>
      </c>
      <c r="Y1" s="58" t="s">
        <v>33</v>
      </c>
    </row>
    <row r="2" spans="1:25" x14ac:dyDescent="0.25">
      <c r="A2" s="61" t="s">
        <v>87</v>
      </c>
      <c r="B2" s="61"/>
      <c r="C2" s="61"/>
      <c r="D2" s="61"/>
      <c r="E2" s="61"/>
      <c r="F2" s="61"/>
      <c r="G2" s="61"/>
      <c r="H2" s="61"/>
      <c r="I2" s="61"/>
      <c r="J2" s="61"/>
      <c r="K2" s="61"/>
      <c r="L2" s="61"/>
      <c r="M2" s="61"/>
      <c r="N2" s="58"/>
      <c r="O2" s="58"/>
      <c r="P2" s="58"/>
      <c r="Q2" s="58"/>
      <c r="R2" s="58"/>
      <c r="S2" s="58"/>
      <c r="T2" s="58"/>
      <c r="U2" s="58"/>
      <c r="V2" s="58"/>
      <c r="W2" s="58"/>
      <c r="X2" s="58"/>
      <c r="Y2" s="58"/>
    </row>
    <row r="3" spans="1:25" s="3" customFormat="1" ht="45" x14ac:dyDescent="0.2">
      <c r="A3" s="45" t="s">
        <v>3</v>
      </c>
      <c r="B3" s="45" t="s">
        <v>1</v>
      </c>
      <c r="C3" s="46" t="s">
        <v>5</v>
      </c>
      <c r="D3" s="46" t="s">
        <v>7</v>
      </c>
      <c r="E3" s="46" t="s">
        <v>34</v>
      </c>
      <c r="F3" s="46" t="s">
        <v>13</v>
      </c>
      <c r="G3" s="46" t="s">
        <v>8</v>
      </c>
      <c r="H3" s="47" t="s">
        <v>4</v>
      </c>
      <c r="I3" s="48" t="s">
        <v>14</v>
      </c>
      <c r="J3" s="49" t="s">
        <v>6</v>
      </c>
      <c r="K3" s="50" t="s">
        <v>15</v>
      </c>
      <c r="L3" s="51" t="s">
        <v>0</v>
      </c>
      <c r="M3" s="47" t="s">
        <v>9</v>
      </c>
      <c r="N3" s="87">
        <v>41866</v>
      </c>
      <c r="O3" s="87">
        <v>41866</v>
      </c>
      <c r="P3" s="55" t="s">
        <v>2</v>
      </c>
      <c r="Q3" s="55" t="s">
        <v>2</v>
      </c>
      <c r="R3" s="55" t="s">
        <v>2</v>
      </c>
      <c r="S3" s="55" t="s">
        <v>2</v>
      </c>
      <c r="T3" s="55" t="s">
        <v>2</v>
      </c>
      <c r="U3" s="55" t="s">
        <v>2</v>
      </c>
      <c r="V3" s="55" t="s">
        <v>2</v>
      </c>
      <c r="W3" s="55" t="s">
        <v>2</v>
      </c>
      <c r="X3" s="55" t="s">
        <v>2</v>
      </c>
      <c r="Y3" s="55" t="s">
        <v>2</v>
      </c>
    </row>
    <row r="4" spans="1:25" ht="300" x14ac:dyDescent="0.25">
      <c r="A4" s="34" t="s">
        <v>59</v>
      </c>
      <c r="B4" s="38" t="s">
        <v>83</v>
      </c>
      <c r="C4" s="34">
        <v>21</v>
      </c>
      <c r="D4" s="31" t="s">
        <v>53</v>
      </c>
      <c r="E4" s="30" t="s">
        <v>37</v>
      </c>
      <c r="F4" s="37" t="s">
        <v>44</v>
      </c>
      <c r="G4" s="34" t="s">
        <v>71</v>
      </c>
      <c r="H4" s="52">
        <v>20</v>
      </c>
      <c r="I4" s="52">
        <v>20</v>
      </c>
      <c r="J4" s="32">
        <v>8.1999999999999993</v>
      </c>
      <c r="K4" s="36">
        <v>240</v>
      </c>
      <c r="L4" s="53">
        <f>K4-(SUM(N4:Y4))</f>
        <v>120</v>
      </c>
      <c r="M4" s="54" t="str">
        <f>IF(L4&lt;0,"ATENÇÃO","OK")</f>
        <v>OK</v>
      </c>
      <c r="N4" s="85">
        <v>120</v>
      </c>
      <c r="O4" s="85">
        <v>0</v>
      </c>
      <c r="P4" s="41">
        <v>0</v>
      </c>
      <c r="Q4" s="41">
        <v>0</v>
      </c>
      <c r="R4" s="41">
        <v>0</v>
      </c>
      <c r="S4" s="41">
        <v>0</v>
      </c>
      <c r="T4" s="41">
        <v>0</v>
      </c>
      <c r="U4" s="41">
        <v>0</v>
      </c>
      <c r="V4" s="41">
        <v>0</v>
      </c>
      <c r="W4" s="41">
        <v>0</v>
      </c>
      <c r="X4" s="41">
        <v>0</v>
      </c>
      <c r="Y4" s="41">
        <v>0</v>
      </c>
    </row>
    <row r="5" spans="1:25" ht="72" x14ac:dyDescent="0.25">
      <c r="A5" s="34" t="s">
        <v>86</v>
      </c>
      <c r="B5" s="38" t="s">
        <v>84</v>
      </c>
      <c r="C5" s="34">
        <v>22</v>
      </c>
      <c r="D5" s="31" t="s">
        <v>54</v>
      </c>
      <c r="E5" s="30" t="s">
        <v>37</v>
      </c>
      <c r="F5" s="37" t="s">
        <v>82</v>
      </c>
      <c r="G5" s="34" t="s">
        <v>71</v>
      </c>
      <c r="H5" s="52">
        <v>20</v>
      </c>
      <c r="I5" s="52">
        <v>20</v>
      </c>
      <c r="J5" s="32">
        <v>1.72</v>
      </c>
      <c r="K5" s="36">
        <v>350</v>
      </c>
      <c r="L5" s="53">
        <f>K5-(SUM(N5:Y5))</f>
        <v>175</v>
      </c>
      <c r="M5" s="54" t="str">
        <f>IF(L5&lt;0,"ATENÇÃO","OK")</f>
        <v>OK</v>
      </c>
      <c r="N5" s="85">
        <v>0</v>
      </c>
      <c r="O5" s="85">
        <v>175</v>
      </c>
      <c r="P5" s="41">
        <v>0</v>
      </c>
      <c r="Q5" s="41">
        <v>0</v>
      </c>
      <c r="R5" s="41">
        <v>0</v>
      </c>
      <c r="S5" s="41">
        <v>0</v>
      </c>
      <c r="T5" s="41">
        <v>0</v>
      </c>
      <c r="U5" s="41">
        <v>0</v>
      </c>
      <c r="V5" s="41">
        <v>0</v>
      </c>
      <c r="W5" s="41">
        <v>0</v>
      </c>
      <c r="X5" s="41">
        <v>0</v>
      </c>
      <c r="Y5" s="41">
        <v>0</v>
      </c>
    </row>
    <row r="6" spans="1:25" ht="80.25" customHeight="1" x14ac:dyDescent="0.25">
      <c r="A6" s="34" t="s">
        <v>70</v>
      </c>
      <c r="B6" s="38" t="s">
        <v>85</v>
      </c>
      <c r="C6" s="34">
        <v>23</v>
      </c>
      <c r="D6" s="31" t="s">
        <v>55</v>
      </c>
      <c r="E6" s="30" t="s">
        <v>37</v>
      </c>
      <c r="F6" s="37" t="s">
        <v>46</v>
      </c>
      <c r="G6" s="34" t="s">
        <v>72</v>
      </c>
      <c r="H6" s="52">
        <v>20</v>
      </c>
      <c r="I6" s="52">
        <v>20</v>
      </c>
      <c r="J6" s="32">
        <v>1.99</v>
      </c>
      <c r="K6" s="36"/>
      <c r="L6" s="53">
        <f>K6-(SUM(N6:Y6))</f>
        <v>0</v>
      </c>
      <c r="M6" s="54" t="str">
        <f>IF(L6&lt;0,"ATENÇÃO","OK")</f>
        <v>OK</v>
      </c>
      <c r="N6" s="85">
        <v>0</v>
      </c>
      <c r="O6" s="85">
        <v>0</v>
      </c>
      <c r="P6" s="41">
        <v>0</v>
      </c>
      <c r="Q6" s="41">
        <v>0</v>
      </c>
      <c r="R6" s="41">
        <v>0</v>
      </c>
      <c r="S6" s="41">
        <v>0</v>
      </c>
      <c r="T6" s="41">
        <v>0</v>
      </c>
      <c r="U6" s="41">
        <v>0</v>
      </c>
      <c r="V6" s="41">
        <v>0</v>
      </c>
      <c r="W6" s="41">
        <v>0</v>
      </c>
      <c r="X6" s="41">
        <v>0</v>
      </c>
      <c r="Y6" s="41">
        <v>0</v>
      </c>
    </row>
  </sheetData>
  <mergeCells count="16">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s>
  <conditionalFormatting sqref="P4:Y6">
    <cfRule type="cellIs" dxfId="20" priority="4" stopIfTrue="1" operator="greaterThan">
      <formula>0</formula>
    </cfRule>
    <cfRule type="cellIs" dxfId="19" priority="5" stopIfTrue="1" operator="greaterThan">
      <formula>0</formula>
    </cfRule>
    <cfRule type="cellIs" dxfId="18" priority="6" stopIfTrue="1" operator="greaterThan">
      <formula>0</formula>
    </cfRule>
  </conditionalFormatting>
  <conditionalFormatting sqref="N4:O6">
    <cfRule type="cellIs" dxfId="17" priority="1" stopIfTrue="1" operator="greaterThan">
      <formula>0</formula>
    </cfRule>
    <cfRule type="cellIs" dxfId="16" priority="2" stopIfTrue="1" operator="greaterThan">
      <formula>0</formula>
    </cfRule>
    <cfRule type="cellIs" dxfId="15"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
  <sheetViews>
    <sheetView zoomScale="90" zoomScaleNormal="90" workbookViewId="0">
      <selection activeCell="E11" sqref="E11"/>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1.85546875" style="11" bestFit="1" customWidth="1"/>
    <col min="15"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61" t="s">
        <v>35</v>
      </c>
      <c r="B1" s="61"/>
      <c r="C1" s="61"/>
      <c r="D1" s="61" t="s">
        <v>38</v>
      </c>
      <c r="E1" s="61"/>
      <c r="F1" s="61"/>
      <c r="G1" s="61"/>
      <c r="H1" s="61"/>
      <c r="I1" s="61"/>
      <c r="J1" s="61"/>
      <c r="K1" s="61" t="s">
        <v>36</v>
      </c>
      <c r="L1" s="61"/>
      <c r="M1" s="61"/>
      <c r="N1" s="58" t="s">
        <v>33</v>
      </c>
      <c r="O1" s="58" t="s">
        <v>33</v>
      </c>
      <c r="P1" s="58" t="s">
        <v>33</v>
      </c>
      <c r="Q1" s="58" t="s">
        <v>33</v>
      </c>
      <c r="R1" s="58" t="s">
        <v>33</v>
      </c>
      <c r="S1" s="58" t="s">
        <v>33</v>
      </c>
      <c r="T1" s="58" t="s">
        <v>33</v>
      </c>
      <c r="U1" s="58" t="s">
        <v>33</v>
      </c>
      <c r="V1" s="58" t="s">
        <v>33</v>
      </c>
      <c r="W1" s="58" t="s">
        <v>33</v>
      </c>
      <c r="X1" s="58" t="s">
        <v>33</v>
      </c>
      <c r="Y1" s="58" t="s">
        <v>33</v>
      </c>
    </row>
    <row r="2" spans="1:25" x14ac:dyDescent="0.25">
      <c r="A2" s="61" t="s">
        <v>88</v>
      </c>
      <c r="B2" s="61"/>
      <c r="C2" s="61"/>
      <c r="D2" s="61"/>
      <c r="E2" s="61"/>
      <c r="F2" s="61"/>
      <c r="G2" s="61"/>
      <c r="H2" s="61"/>
      <c r="I2" s="61"/>
      <c r="J2" s="61"/>
      <c r="K2" s="61"/>
      <c r="L2" s="61"/>
      <c r="M2" s="61"/>
      <c r="N2" s="58"/>
      <c r="O2" s="58"/>
      <c r="P2" s="58"/>
      <c r="Q2" s="58"/>
      <c r="R2" s="58"/>
      <c r="S2" s="58"/>
      <c r="T2" s="58"/>
      <c r="U2" s="58"/>
      <c r="V2" s="58"/>
      <c r="W2" s="58"/>
      <c r="X2" s="58"/>
      <c r="Y2" s="58"/>
    </row>
    <row r="3" spans="1:25" s="3" customFormat="1" ht="45" x14ac:dyDescent="0.2">
      <c r="A3" s="45" t="s">
        <v>3</v>
      </c>
      <c r="B3" s="45" t="s">
        <v>1</v>
      </c>
      <c r="C3" s="46" t="s">
        <v>5</v>
      </c>
      <c r="D3" s="46" t="s">
        <v>7</v>
      </c>
      <c r="E3" s="46" t="s">
        <v>34</v>
      </c>
      <c r="F3" s="46" t="s">
        <v>13</v>
      </c>
      <c r="G3" s="46" t="s">
        <v>8</v>
      </c>
      <c r="H3" s="47" t="s">
        <v>4</v>
      </c>
      <c r="I3" s="48" t="s">
        <v>14</v>
      </c>
      <c r="J3" s="49" t="s">
        <v>6</v>
      </c>
      <c r="K3" s="50" t="s">
        <v>15</v>
      </c>
      <c r="L3" s="51" t="s">
        <v>0</v>
      </c>
      <c r="M3" s="47" t="s">
        <v>9</v>
      </c>
      <c r="N3" s="55" t="s">
        <v>2</v>
      </c>
      <c r="O3" s="55" t="s">
        <v>2</v>
      </c>
      <c r="P3" s="55" t="s">
        <v>2</v>
      </c>
      <c r="Q3" s="55" t="s">
        <v>2</v>
      </c>
      <c r="R3" s="55" t="s">
        <v>2</v>
      </c>
      <c r="S3" s="55" t="s">
        <v>2</v>
      </c>
      <c r="T3" s="55" t="s">
        <v>2</v>
      </c>
      <c r="U3" s="55" t="s">
        <v>2</v>
      </c>
      <c r="V3" s="55" t="s">
        <v>2</v>
      </c>
      <c r="W3" s="55" t="s">
        <v>2</v>
      </c>
      <c r="X3" s="55" t="s">
        <v>2</v>
      </c>
      <c r="Y3" s="55" t="s">
        <v>2</v>
      </c>
    </row>
    <row r="4" spans="1:25" ht="300" x14ac:dyDescent="0.25">
      <c r="A4" s="34" t="s">
        <v>90</v>
      </c>
      <c r="B4" s="39" t="s">
        <v>89</v>
      </c>
      <c r="C4" s="34">
        <v>27</v>
      </c>
      <c r="D4" s="31" t="s">
        <v>53</v>
      </c>
      <c r="E4" s="30" t="s">
        <v>37</v>
      </c>
      <c r="F4" s="37" t="s">
        <v>91</v>
      </c>
      <c r="G4" s="34" t="s">
        <v>71</v>
      </c>
      <c r="H4" s="52">
        <v>20</v>
      </c>
      <c r="I4" s="52">
        <v>20</v>
      </c>
      <c r="J4" s="32">
        <v>8.48</v>
      </c>
      <c r="K4" s="36">
        <v>600</v>
      </c>
      <c r="L4" s="53">
        <f>K4-(SUM(N4:Y4))</f>
        <v>600</v>
      </c>
      <c r="M4" s="54" t="str">
        <f>IF(L4&lt;0,"ATENÇÃO","OK")</f>
        <v>OK</v>
      </c>
      <c r="N4" s="41">
        <v>0</v>
      </c>
      <c r="O4" s="41">
        <v>0</v>
      </c>
      <c r="P4" s="41">
        <v>0</v>
      </c>
      <c r="Q4" s="41">
        <v>0</v>
      </c>
      <c r="R4" s="41">
        <v>0</v>
      </c>
      <c r="S4" s="41">
        <v>0</v>
      </c>
      <c r="T4" s="41">
        <v>0</v>
      </c>
      <c r="U4" s="41">
        <v>0</v>
      </c>
      <c r="V4" s="41">
        <v>0</v>
      </c>
      <c r="W4" s="41">
        <v>0</v>
      </c>
      <c r="X4" s="41">
        <v>0</v>
      </c>
      <c r="Y4" s="41">
        <v>0</v>
      </c>
    </row>
  </sheetData>
  <mergeCells count="16">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s>
  <conditionalFormatting sqref="N4:Y4">
    <cfRule type="cellIs" dxfId="14" priority="1" stopIfTrue="1" operator="greaterThan">
      <formula>0</formula>
    </cfRule>
    <cfRule type="cellIs" dxfId="13" priority="2" stopIfTrue="1" operator="greaterThan">
      <formula>0</formula>
    </cfRule>
    <cfRule type="cellIs" dxfId="12"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
  <sheetViews>
    <sheetView zoomScale="90" zoomScaleNormal="90" workbookViewId="0">
      <selection activeCell="I5" sqref="I5"/>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1.85546875" style="11" bestFit="1" customWidth="1"/>
    <col min="15"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61" t="s">
        <v>35</v>
      </c>
      <c r="B1" s="61"/>
      <c r="C1" s="61"/>
      <c r="D1" s="61" t="s">
        <v>38</v>
      </c>
      <c r="E1" s="61"/>
      <c r="F1" s="61"/>
      <c r="G1" s="61"/>
      <c r="H1" s="61"/>
      <c r="I1" s="61"/>
      <c r="J1" s="61"/>
      <c r="K1" s="61" t="s">
        <v>36</v>
      </c>
      <c r="L1" s="61"/>
      <c r="M1" s="61"/>
      <c r="N1" s="58" t="s">
        <v>114</v>
      </c>
      <c r="O1" s="58" t="s">
        <v>33</v>
      </c>
      <c r="P1" s="58" t="s">
        <v>33</v>
      </c>
      <c r="Q1" s="58" t="s">
        <v>33</v>
      </c>
      <c r="R1" s="58" t="s">
        <v>33</v>
      </c>
      <c r="S1" s="58" t="s">
        <v>33</v>
      </c>
      <c r="T1" s="58" t="s">
        <v>33</v>
      </c>
      <c r="U1" s="58" t="s">
        <v>33</v>
      </c>
      <c r="V1" s="58" t="s">
        <v>33</v>
      </c>
      <c r="W1" s="58" t="s">
        <v>33</v>
      </c>
      <c r="X1" s="58" t="s">
        <v>33</v>
      </c>
      <c r="Y1" s="58" t="s">
        <v>33</v>
      </c>
    </row>
    <row r="2" spans="1:25" x14ac:dyDescent="0.25">
      <c r="A2" s="61" t="s">
        <v>92</v>
      </c>
      <c r="B2" s="61"/>
      <c r="C2" s="61"/>
      <c r="D2" s="61"/>
      <c r="E2" s="61"/>
      <c r="F2" s="61"/>
      <c r="G2" s="61"/>
      <c r="H2" s="61"/>
      <c r="I2" s="61"/>
      <c r="J2" s="61"/>
      <c r="K2" s="61"/>
      <c r="L2" s="61"/>
      <c r="M2" s="61"/>
      <c r="N2" s="58"/>
      <c r="O2" s="58"/>
      <c r="P2" s="58"/>
      <c r="Q2" s="58"/>
      <c r="R2" s="58"/>
      <c r="S2" s="58"/>
      <c r="T2" s="58"/>
      <c r="U2" s="58"/>
      <c r="V2" s="58"/>
      <c r="W2" s="58"/>
      <c r="X2" s="58"/>
      <c r="Y2" s="58"/>
    </row>
    <row r="3" spans="1:25" s="3" customFormat="1" ht="45" x14ac:dyDescent="0.2">
      <c r="A3" s="45" t="s">
        <v>3</v>
      </c>
      <c r="B3" s="45" t="s">
        <v>1</v>
      </c>
      <c r="C3" s="46" t="s">
        <v>5</v>
      </c>
      <c r="D3" s="46" t="s">
        <v>7</v>
      </c>
      <c r="E3" s="46" t="s">
        <v>34</v>
      </c>
      <c r="F3" s="46" t="s">
        <v>13</v>
      </c>
      <c r="G3" s="46" t="s">
        <v>8</v>
      </c>
      <c r="H3" s="47" t="s">
        <v>4</v>
      </c>
      <c r="I3" s="48" t="s">
        <v>14</v>
      </c>
      <c r="J3" s="49" t="s">
        <v>6</v>
      </c>
      <c r="K3" s="50" t="s">
        <v>15</v>
      </c>
      <c r="L3" s="51" t="s">
        <v>0</v>
      </c>
      <c r="M3" s="47" t="s">
        <v>9</v>
      </c>
      <c r="N3" s="87">
        <v>41885</v>
      </c>
      <c r="O3" s="55" t="s">
        <v>2</v>
      </c>
      <c r="P3" s="55" t="s">
        <v>2</v>
      </c>
      <c r="Q3" s="55" t="s">
        <v>2</v>
      </c>
      <c r="R3" s="55" t="s">
        <v>2</v>
      </c>
      <c r="S3" s="55" t="s">
        <v>2</v>
      </c>
      <c r="T3" s="55" t="s">
        <v>2</v>
      </c>
      <c r="U3" s="55" t="s">
        <v>2</v>
      </c>
      <c r="V3" s="55" t="s">
        <v>2</v>
      </c>
      <c r="W3" s="55" t="s">
        <v>2</v>
      </c>
      <c r="X3" s="55" t="s">
        <v>2</v>
      </c>
      <c r="Y3" s="55" t="s">
        <v>2</v>
      </c>
    </row>
    <row r="4" spans="1:25" ht="300" x14ac:dyDescent="0.25">
      <c r="A4" s="34" t="s">
        <v>90</v>
      </c>
      <c r="B4" s="38" t="s">
        <v>93</v>
      </c>
      <c r="C4" s="34">
        <v>33</v>
      </c>
      <c r="D4" s="31" t="s">
        <v>53</v>
      </c>
      <c r="E4" s="30" t="s">
        <v>37</v>
      </c>
      <c r="F4" s="37" t="s">
        <v>91</v>
      </c>
      <c r="G4" s="34" t="s">
        <v>71</v>
      </c>
      <c r="H4" s="52">
        <v>20</v>
      </c>
      <c r="I4" s="52">
        <v>20</v>
      </c>
      <c r="J4" s="32">
        <v>10.5</v>
      </c>
      <c r="K4" s="36">
        <v>50</v>
      </c>
      <c r="L4" s="53">
        <f>K4-(SUM(N4:Y4))</f>
        <v>0</v>
      </c>
      <c r="M4" s="54" t="str">
        <f>IF(L4&lt;0,"ATENÇÃO","OK")</f>
        <v>OK</v>
      </c>
      <c r="N4" s="85">
        <v>50</v>
      </c>
      <c r="O4" s="41">
        <v>0</v>
      </c>
      <c r="P4" s="41">
        <v>0</v>
      </c>
      <c r="Q4" s="41">
        <v>0</v>
      </c>
      <c r="R4" s="41">
        <v>0</v>
      </c>
      <c r="S4" s="41">
        <v>0</v>
      </c>
      <c r="T4" s="41">
        <v>0</v>
      </c>
      <c r="U4" s="41">
        <v>0</v>
      </c>
      <c r="V4" s="41">
        <v>0</v>
      </c>
      <c r="W4" s="41">
        <v>0</v>
      </c>
      <c r="X4" s="41">
        <v>0</v>
      </c>
      <c r="Y4" s="41">
        <v>0</v>
      </c>
    </row>
  </sheetData>
  <mergeCells count="16">
    <mergeCell ref="N1:N2"/>
    <mergeCell ref="W1:W2"/>
    <mergeCell ref="X1:X2"/>
    <mergeCell ref="Y1:Y2"/>
    <mergeCell ref="A2:M2"/>
    <mergeCell ref="Q1:Q2"/>
    <mergeCell ref="R1:R2"/>
    <mergeCell ref="S1:S2"/>
    <mergeCell ref="T1:T2"/>
    <mergeCell ref="U1:U2"/>
    <mergeCell ref="V1:V2"/>
    <mergeCell ref="A1:C1"/>
    <mergeCell ref="D1:J1"/>
    <mergeCell ref="K1:M1"/>
    <mergeCell ref="O1:O2"/>
    <mergeCell ref="P1:P2"/>
  </mergeCells>
  <conditionalFormatting sqref="N4:Y4">
    <cfRule type="cellIs" dxfId="11" priority="1" stopIfTrue="1" operator="greaterThan">
      <formula>0</formula>
    </cfRule>
    <cfRule type="cellIs" dxfId="10" priority="2" stopIfTrue="1" operator="greaterThan">
      <formula>0</formula>
    </cfRule>
    <cfRule type="cellIs" dxfId="9"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
  <sheetViews>
    <sheetView topLeftCell="B1" zoomScale="90" zoomScaleNormal="90" workbookViewId="0">
      <selection activeCell="N1" sqref="N1:O1048576"/>
    </sheetView>
  </sheetViews>
  <sheetFormatPr defaultColWidth="9.7109375" defaultRowHeight="15" x14ac:dyDescent="0.25"/>
  <cols>
    <col min="1" max="1" width="13.140625" style="4" bestFit="1" customWidth="1"/>
    <col min="2" max="2" width="5.42578125" style="5" bestFit="1" customWidth="1"/>
    <col min="3" max="3" width="5.28515625" style="12" bestFit="1" customWidth="1"/>
    <col min="4" max="4" width="60" style="13" customWidth="1"/>
    <col min="5" max="5" width="11.28515625" style="13" customWidth="1"/>
    <col min="6" max="6" width="14.85546875" style="13" bestFit="1" customWidth="1"/>
    <col min="7" max="7" width="12.28515625" style="12" customWidth="1"/>
    <col min="8" max="8" width="7.7109375" style="35" bestFit="1" customWidth="1"/>
    <col min="9" max="9" width="6.5703125" style="35" bestFit="1" customWidth="1"/>
    <col min="10" max="10" width="9.85546875" style="3" customWidth="1"/>
    <col min="11" max="11" width="9.42578125" style="10" customWidth="1"/>
    <col min="12" max="12" width="13.28515625" style="14" customWidth="1"/>
    <col min="13" max="13" width="12.5703125" style="15" customWidth="1"/>
    <col min="14" max="14" width="11.85546875" style="84" bestFit="1" customWidth="1"/>
    <col min="15" max="15" width="10.5703125" style="84" bestFit="1" customWidth="1"/>
    <col min="16" max="17" width="10.5703125" style="11" bestFit="1" customWidth="1"/>
    <col min="18" max="19" width="10.5703125" style="8" bestFit="1" customWidth="1"/>
    <col min="20" max="22" width="10.5703125" style="2" bestFit="1" customWidth="1"/>
    <col min="23" max="23" width="10.5703125" style="9" bestFit="1" customWidth="1"/>
    <col min="24" max="25" width="10.5703125" style="2" bestFit="1" customWidth="1"/>
    <col min="26" max="16384" width="9.7109375" style="2"/>
  </cols>
  <sheetData>
    <row r="1" spans="1:25" ht="50.25" customHeight="1" x14ac:dyDescent="0.25">
      <c r="A1" s="61" t="s">
        <v>35</v>
      </c>
      <c r="B1" s="61"/>
      <c r="C1" s="61"/>
      <c r="D1" s="61" t="s">
        <v>38</v>
      </c>
      <c r="E1" s="61"/>
      <c r="F1" s="61"/>
      <c r="G1" s="61"/>
      <c r="H1" s="61"/>
      <c r="I1" s="61"/>
      <c r="J1" s="61"/>
      <c r="K1" s="61" t="s">
        <v>36</v>
      </c>
      <c r="L1" s="61"/>
      <c r="M1" s="61"/>
      <c r="N1" s="58" t="s">
        <v>117</v>
      </c>
      <c r="O1" s="58" t="s">
        <v>118</v>
      </c>
      <c r="P1" s="58" t="s">
        <v>33</v>
      </c>
      <c r="Q1" s="58" t="s">
        <v>33</v>
      </c>
      <c r="R1" s="58" t="s">
        <v>33</v>
      </c>
      <c r="S1" s="58" t="s">
        <v>33</v>
      </c>
      <c r="T1" s="58" t="s">
        <v>33</v>
      </c>
      <c r="U1" s="58" t="s">
        <v>33</v>
      </c>
      <c r="V1" s="58" t="s">
        <v>33</v>
      </c>
      <c r="W1" s="58" t="s">
        <v>33</v>
      </c>
      <c r="X1" s="58" t="s">
        <v>33</v>
      </c>
      <c r="Y1" s="58" t="s">
        <v>33</v>
      </c>
    </row>
    <row r="2" spans="1:25" x14ac:dyDescent="0.25">
      <c r="A2" s="61" t="s">
        <v>76</v>
      </c>
      <c r="B2" s="61"/>
      <c r="C2" s="61"/>
      <c r="D2" s="61"/>
      <c r="E2" s="61"/>
      <c r="F2" s="61"/>
      <c r="G2" s="61"/>
      <c r="H2" s="61"/>
      <c r="I2" s="61"/>
      <c r="J2" s="61"/>
      <c r="K2" s="61"/>
      <c r="L2" s="61"/>
      <c r="M2" s="61"/>
      <c r="N2" s="58"/>
      <c r="O2" s="58"/>
      <c r="P2" s="58"/>
      <c r="Q2" s="58"/>
      <c r="R2" s="58"/>
      <c r="S2" s="58"/>
      <c r="T2" s="58"/>
      <c r="U2" s="58"/>
      <c r="V2" s="58"/>
      <c r="W2" s="58"/>
      <c r="X2" s="58"/>
      <c r="Y2" s="58"/>
    </row>
    <row r="3" spans="1:25" s="3" customFormat="1" ht="45.75" thickBot="1" x14ac:dyDescent="0.25">
      <c r="A3" s="45" t="s">
        <v>3</v>
      </c>
      <c r="B3" s="45" t="s">
        <v>1</v>
      </c>
      <c r="C3" s="46" t="s">
        <v>5</v>
      </c>
      <c r="D3" s="46" t="s">
        <v>7</v>
      </c>
      <c r="E3" s="46" t="s">
        <v>34</v>
      </c>
      <c r="F3" s="46" t="s">
        <v>13</v>
      </c>
      <c r="G3" s="46" t="s">
        <v>8</v>
      </c>
      <c r="H3" s="47" t="s">
        <v>4</v>
      </c>
      <c r="I3" s="48" t="s">
        <v>14</v>
      </c>
      <c r="J3" s="49" t="s">
        <v>6</v>
      </c>
      <c r="K3" s="50" t="s">
        <v>15</v>
      </c>
      <c r="L3" s="51" t="s">
        <v>0</v>
      </c>
      <c r="M3" s="47" t="s">
        <v>9</v>
      </c>
      <c r="N3" s="83" t="s">
        <v>2</v>
      </c>
      <c r="O3" s="82" t="s">
        <v>2</v>
      </c>
      <c r="P3" s="55" t="s">
        <v>2</v>
      </c>
      <c r="Q3" s="55" t="s">
        <v>2</v>
      </c>
      <c r="R3" s="55" t="s">
        <v>2</v>
      </c>
      <c r="S3" s="55" t="s">
        <v>2</v>
      </c>
      <c r="T3" s="55" t="s">
        <v>2</v>
      </c>
      <c r="U3" s="55" t="s">
        <v>2</v>
      </c>
      <c r="V3" s="55" t="s">
        <v>2</v>
      </c>
      <c r="W3" s="55" t="s">
        <v>2</v>
      </c>
      <c r="X3" s="55" t="s">
        <v>2</v>
      </c>
      <c r="Y3" s="55" t="s">
        <v>2</v>
      </c>
    </row>
    <row r="4" spans="1:25" ht="300" x14ac:dyDescent="0.25">
      <c r="A4" s="34" t="s">
        <v>59</v>
      </c>
      <c r="B4" s="38" t="s">
        <v>77</v>
      </c>
      <c r="C4" s="34">
        <v>41</v>
      </c>
      <c r="D4" s="31" t="s">
        <v>53</v>
      </c>
      <c r="E4" s="30" t="s">
        <v>37</v>
      </c>
      <c r="F4" s="37" t="s">
        <v>44</v>
      </c>
      <c r="G4" s="34" t="s">
        <v>71</v>
      </c>
      <c r="H4" s="52">
        <v>20</v>
      </c>
      <c r="I4" s="52">
        <v>20</v>
      </c>
      <c r="J4" s="32">
        <v>10.5</v>
      </c>
      <c r="K4" s="36">
        <v>90</v>
      </c>
      <c r="L4" s="53">
        <f>K4-(SUM(N4:Y4))</f>
        <v>0</v>
      </c>
      <c r="M4" s="54" t="str">
        <f>IF(L4&lt;0,"ATENÇÃO","OK")</f>
        <v>OK</v>
      </c>
      <c r="N4" s="79">
        <v>0</v>
      </c>
      <c r="O4" s="79">
        <v>90</v>
      </c>
      <c r="P4" s="41">
        <v>0</v>
      </c>
      <c r="Q4" s="41">
        <v>0</v>
      </c>
      <c r="R4" s="41">
        <v>0</v>
      </c>
      <c r="S4" s="41">
        <v>0</v>
      </c>
      <c r="T4" s="41">
        <v>0</v>
      </c>
      <c r="U4" s="41">
        <v>0</v>
      </c>
      <c r="V4" s="41">
        <v>0</v>
      </c>
      <c r="W4" s="41">
        <v>0</v>
      </c>
      <c r="X4" s="41">
        <v>0</v>
      </c>
      <c r="Y4" s="41">
        <v>0</v>
      </c>
    </row>
    <row r="5" spans="1:25" ht="72" x14ac:dyDescent="0.25">
      <c r="A5" s="34" t="s">
        <v>80</v>
      </c>
      <c r="B5" s="38" t="s">
        <v>78</v>
      </c>
      <c r="C5" s="34">
        <v>42</v>
      </c>
      <c r="D5" s="31" t="s">
        <v>54</v>
      </c>
      <c r="E5" s="30" t="s">
        <v>37</v>
      </c>
      <c r="F5" s="37" t="s">
        <v>45</v>
      </c>
      <c r="G5" s="34" t="s">
        <v>71</v>
      </c>
      <c r="H5" s="52">
        <v>20</v>
      </c>
      <c r="I5" s="52">
        <v>20</v>
      </c>
      <c r="J5" s="32">
        <v>1.68</v>
      </c>
      <c r="K5" s="36">
        <v>100</v>
      </c>
      <c r="L5" s="53">
        <f>K5-(SUM(N5:Y5))</f>
        <v>0</v>
      </c>
      <c r="M5" s="54" t="str">
        <f>IF(L5&lt;0,"ATENÇÃO","OK")</f>
        <v>OK</v>
      </c>
      <c r="N5" s="79">
        <v>100</v>
      </c>
      <c r="O5" s="79">
        <v>0</v>
      </c>
      <c r="P5" s="41">
        <v>0</v>
      </c>
      <c r="Q5" s="41">
        <v>0</v>
      </c>
      <c r="R5" s="41">
        <v>0</v>
      </c>
      <c r="S5" s="41">
        <v>0</v>
      </c>
      <c r="T5" s="41">
        <v>0</v>
      </c>
      <c r="U5" s="41">
        <v>0</v>
      </c>
      <c r="V5" s="41">
        <v>0</v>
      </c>
      <c r="W5" s="41">
        <v>0</v>
      </c>
      <c r="X5" s="41">
        <v>0</v>
      </c>
      <c r="Y5" s="41">
        <v>0</v>
      </c>
    </row>
    <row r="6" spans="1:25" ht="80.25" customHeight="1" x14ac:dyDescent="0.25">
      <c r="A6" s="34" t="s">
        <v>80</v>
      </c>
      <c r="B6" s="38" t="s">
        <v>79</v>
      </c>
      <c r="C6" s="34">
        <v>43</v>
      </c>
      <c r="D6" s="31" t="s">
        <v>55</v>
      </c>
      <c r="E6" s="30" t="s">
        <v>37</v>
      </c>
      <c r="F6" s="37" t="s">
        <v>46</v>
      </c>
      <c r="G6" s="34" t="s">
        <v>72</v>
      </c>
      <c r="H6" s="52">
        <v>20</v>
      </c>
      <c r="I6" s="52">
        <v>20</v>
      </c>
      <c r="J6" s="32">
        <v>1.91</v>
      </c>
      <c r="K6" s="36"/>
      <c r="L6" s="53">
        <f>K6-(SUM(N6:Y6))</f>
        <v>0</v>
      </c>
      <c r="M6" s="54" t="str">
        <f>IF(L6&lt;0,"ATENÇÃO","OK")</f>
        <v>OK</v>
      </c>
      <c r="N6" s="79">
        <v>0</v>
      </c>
      <c r="O6" s="79">
        <v>0</v>
      </c>
      <c r="P6" s="41">
        <v>0</v>
      </c>
      <c r="Q6" s="41">
        <v>0</v>
      </c>
      <c r="R6" s="41">
        <v>0</v>
      </c>
      <c r="S6" s="41">
        <v>0</v>
      </c>
      <c r="T6" s="41">
        <v>0</v>
      </c>
      <c r="U6" s="41">
        <v>0</v>
      </c>
      <c r="V6" s="41">
        <v>0</v>
      </c>
      <c r="W6" s="41">
        <v>0</v>
      </c>
      <c r="X6" s="41">
        <v>0</v>
      </c>
      <c r="Y6" s="41">
        <v>0</v>
      </c>
    </row>
  </sheetData>
  <mergeCells count="16">
    <mergeCell ref="W1:W2"/>
    <mergeCell ref="X1:X2"/>
    <mergeCell ref="Y1:Y2"/>
    <mergeCell ref="A2:M2"/>
    <mergeCell ref="Q1:Q2"/>
    <mergeCell ref="R1:R2"/>
    <mergeCell ref="S1:S2"/>
    <mergeCell ref="T1:T2"/>
    <mergeCell ref="U1:U2"/>
    <mergeCell ref="V1:V2"/>
    <mergeCell ref="A1:C1"/>
    <mergeCell ref="D1:J1"/>
    <mergeCell ref="K1:M1"/>
    <mergeCell ref="N1:N2"/>
    <mergeCell ref="O1:O2"/>
    <mergeCell ref="P1:P2"/>
  </mergeCells>
  <conditionalFormatting sqref="P4:Y6">
    <cfRule type="cellIs" dxfId="8" priority="7" stopIfTrue="1" operator="greaterThan">
      <formula>0</formula>
    </cfRule>
    <cfRule type="cellIs" dxfId="7" priority="8" stopIfTrue="1" operator="greaterThan">
      <formula>0</formula>
    </cfRule>
    <cfRule type="cellIs" dxfId="6" priority="9" stopIfTrue="1" operator="greaterThan">
      <formula>0</formula>
    </cfRule>
  </conditionalFormatting>
  <conditionalFormatting sqref="N4:O6">
    <cfRule type="cellIs" dxfId="5" priority="1" stopIfTrue="1" operator="greaterThan">
      <formula>0</formula>
    </cfRule>
    <cfRule type="cellIs" dxfId="4" priority="2" stopIfTrue="1" operator="greaterThan">
      <formula>0</formula>
    </cfRule>
    <cfRule type="cellIs" dxfId="3"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tabSelected="1" zoomScale="80" zoomScaleNormal="80" workbookViewId="0">
      <selection activeCell="P37" sqref="P37"/>
    </sheetView>
  </sheetViews>
  <sheetFormatPr defaultColWidth="9.7109375" defaultRowHeight="15" x14ac:dyDescent="0.25"/>
  <cols>
    <col min="1" max="1" width="9.7109375" style="2"/>
    <col min="2" max="2" width="13.140625" style="4" bestFit="1" customWidth="1"/>
    <col min="3" max="3" width="5.42578125" style="5" bestFit="1" customWidth="1"/>
    <col min="4" max="4" width="5.28515625" style="12" bestFit="1" customWidth="1"/>
    <col min="5" max="5" width="45.5703125" style="13" customWidth="1"/>
    <col min="6" max="6" width="11.28515625" style="13" customWidth="1"/>
    <col min="7" max="7" width="14.85546875" style="13" bestFit="1" customWidth="1"/>
    <col min="8" max="8" width="9.28515625" style="6" bestFit="1" customWidth="1"/>
    <col min="9" max="9" width="7.7109375" style="3" bestFit="1" customWidth="1"/>
    <col min="10" max="10" width="6.5703125" style="3" bestFit="1" customWidth="1"/>
    <col min="11" max="11" width="9.85546875" style="3" customWidth="1"/>
    <col min="12" max="12" width="9.42578125" style="10" customWidth="1"/>
    <col min="13" max="13" width="13.28515625" style="14" customWidth="1"/>
    <col min="14" max="14" width="12.5703125" style="15" customWidth="1"/>
    <col min="15" max="15" width="17" style="2" bestFit="1" customWidth="1"/>
    <col min="16" max="16" width="17.140625" style="2" bestFit="1" customWidth="1"/>
    <col min="17" max="16384" width="9.7109375" style="2"/>
  </cols>
  <sheetData>
    <row r="1" spans="1:16" ht="45.75" customHeight="1" x14ac:dyDescent="0.25">
      <c r="A1" s="66" t="s">
        <v>35</v>
      </c>
      <c r="B1" s="66"/>
      <c r="C1" s="66"/>
      <c r="D1" s="66"/>
      <c r="E1" s="61" t="s">
        <v>38</v>
      </c>
      <c r="F1" s="61"/>
      <c r="G1" s="61"/>
      <c r="H1" s="61"/>
      <c r="I1" s="61"/>
      <c r="J1" s="61"/>
      <c r="K1" s="61"/>
      <c r="L1" s="66" t="s">
        <v>36</v>
      </c>
      <c r="M1" s="66"/>
      <c r="N1" s="66"/>
      <c r="O1" s="66"/>
      <c r="P1" s="66"/>
    </row>
    <row r="2" spans="1:16" s="3" customFormat="1" ht="60" x14ac:dyDescent="0.2">
      <c r="A2" s="45" t="s">
        <v>100</v>
      </c>
      <c r="B2" s="45" t="s">
        <v>3</v>
      </c>
      <c r="C2" s="45" t="s">
        <v>1</v>
      </c>
      <c r="D2" s="46" t="s">
        <v>5</v>
      </c>
      <c r="E2" s="46" t="s">
        <v>7</v>
      </c>
      <c r="F2" s="46" t="s">
        <v>34</v>
      </c>
      <c r="G2" s="46" t="s">
        <v>13</v>
      </c>
      <c r="H2" s="46" t="s">
        <v>8</v>
      </c>
      <c r="I2" s="47" t="s">
        <v>4</v>
      </c>
      <c r="J2" s="48" t="s">
        <v>14</v>
      </c>
      <c r="K2" s="49" t="s">
        <v>6</v>
      </c>
      <c r="L2" s="119" t="s">
        <v>133</v>
      </c>
      <c r="M2" s="120" t="s">
        <v>134</v>
      </c>
      <c r="N2" s="121" t="s">
        <v>102</v>
      </c>
      <c r="O2" s="121" t="s">
        <v>135</v>
      </c>
      <c r="P2" s="121" t="s">
        <v>136</v>
      </c>
    </row>
    <row r="3" spans="1:16" ht="245.25" customHeight="1" x14ac:dyDescent="0.25">
      <c r="A3" s="64" t="s">
        <v>94</v>
      </c>
      <c r="B3" s="62" t="s">
        <v>48</v>
      </c>
      <c r="C3" s="60" t="s">
        <v>39</v>
      </c>
      <c r="D3" s="29">
        <v>1</v>
      </c>
      <c r="E3" s="31" t="s">
        <v>49</v>
      </c>
      <c r="F3" s="30" t="s">
        <v>37</v>
      </c>
      <c r="G3" s="29" t="s">
        <v>43</v>
      </c>
      <c r="H3" s="34" t="s">
        <v>73</v>
      </c>
      <c r="I3" s="52">
        <v>20</v>
      </c>
      <c r="J3" s="52">
        <v>20</v>
      </c>
      <c r="K3" s="32">
        <v>4.5599999999999996</v>
      </c>
      <c r="L3" s="36">
        <f>REIT!K4+ESAG!K4+CEART!K4+FAED!K4+CEAD!K4+CEFID!K4</f>
        <v>7550</v>
      </c>
      <c r="M3" s="53">
        <f>(REIT!K4-REIT!L4)+(ESAG!K4-ESAG!L4)+(CEART!K4-CEART!L4)+(FAED!K4-FAED!L4)+(CEAD!K4-CEAD!L4)+(CEFID!K4-CEFID!L4)</f>
        <v>2050</v>
      </c>
      <c r="N3" s="54">
        <f>L3-M3</f>
        <v>5500</v>
      </c>
      <c r="O3" s="118">
        <f>K3*L3</f>
        <v>34428</v>
      </c>
      <c r="P3" s="118">
        <f>K3*M3</f>
        <v>9348</v>
      </c>
    </row>
    <row r="4" spans="1:16" ht="206.25" customHeight="1" x14ac:dyDescent="0.25">
      <c r="A4" s="64"/>
      <c r="B4" s="62"/>
      <c r="C4" s="60"/>
      <c r="D4" s="29">
        <v>2</v>
      </c>
      <c r="E4" s="31" t="s">
        <v>50</v>
      </c>
      <c r="F4" s="30" t="s">
        <v>37</v>
      </c>
      <c r="G4" s="29" t="s">
        <v>43</v>
      </c>
      <c r="H4" s="34" t="s">
        <v>73</v>
      </c>
      <c r="I4" s="52">
        <v>20</v>
      </c>
      <c r="J4" s="52">
        <v>20</v>
      </c>
      <c r="K4" s="32">
        <v>0.66</v>
      </c>
      <c r="L4" s="36">
        <f>REIT!K5+ESAG!K5+CEART!K5+FAED!K5+CEAD!K5+CEFID!K5</f>
        <v>19050</v>
      </c>
      <c r="M4" s="53">
        <f>(REIT!K5-REIT!L5)+(ESAG!K5-ESAG!L5)+(CEART!K5-CEART!L5)+(FAED!K5-FAED!L5)+(CEAD!K5-CEAD!L5)+(CEFID!K5-CEFID!L5)</f>
        <v>4100</v>
      </c>
      <c r="N4" s="54">
        <f t="shared" ref="N4:N22" si="0">L4-M4</f>
        <v>14950</v>
      </c>
      <c r="O4" s="118">
        <f t="shared" ref="O4:O22" si="1">K4*L4</f>
        <v>12573</v>
      </c>
      <c r="P4" s="118">
        <f t="shared" ref="P4:P22" si="2">K4*M4</f>
        <v>2706</v>
      </c>
    </row>
    <row r="5" spans="1:16" ht="229.5" customHeight="1" x14ac:dyDescent="0.25">
      <c r="A5" s="64"/>
      <c r="B5" s="62"/>
      <c r="C5" s="60"/>
      <c r="D5" s="29">
        <v>3</v>
      </c>
      <c r="E5" s="31" t="s">
        <v>51</v>
      </c>
      <c r="F5" s="30" t="s">
        <v>37</v>
      </c>
      <c r="G5" s="29" t="s">
        <v>43</v>
      </c>
      <c r="H5" s="34" t="s">
        <v>73</v>
      </c>
      <c r="I5" s="52">
        <v>20</v>
      </c>
      <c r="J5" s="52">
        <v>20</v>
      </c>
      <c r="K5" s="32">
        <v>0.61</v>
      </c>
      <c r="L5" s="36">
        <f>REIT!K6+ESAG!K6+CEART!K6+FAED!K6+CEAD!K6+CEFID!K6</f>
        <v>74300</v>
      </c>
      <c r="M5" s="53">
        <f>(REIT!K6-REIT!L6)+(ESAG!K6-ESAG!L6)+(CEART!K6-CEART!L6)+(FAED!K6-FAED!L6)+(CEAD!K6-CEAD!L6)+(CEFID!K6-CEFID!L6)</f>
        <v>13700</v>
      </c>
      <c r="N5" s="54">
        <f t="shared" si="0"/>
        <v>60600</v>
      </c>
      <c r="O5" s="118">
        <f t="shared" si="1"/>
        <v>45323</v>
      </c>
      <c r="P5" s="118">
        <f t="shared" si="2"/>
        <v>8357</v>
      </c>
    </row>
    <row r="6" spans="1:16" ht="251.25" customHeight="1" x14ac:dyDescent="0.25">
      <c r="A6" s="64"/>
      <c r="B6" s="62"/>
      <c r="C6" s="60"/>
      <c r="D6" s="29">
        <v>4</v>
      </c>
      <c r="E6" s="31" t="s">
        <v>52</v>
      </c>
      <c r="F6" s="30" t="s">
        <v>37</v>
      </c>
      <c r="G6" s="29" t="s">
        <v>43</v>
      </c>
      <c r="H6" s="34" t="s">
        <v>73</v>
      </c>
      <c r="I6" s="52">
        <v>20</v>
      </c>
      <c r="J6" s="52">
        <v>20</v>
      </c>
      <c r="K6" s="33">
        <v>0.27</v>
      </c>
      <c r="L6" s="36">
        <f>REIT!K7+ESAG!K7+CEART!K7+FAED!K7+CEAD!K7+CEFID!K7</f>
        <v>0</v>
      </c>
      <c r="M6" s="53">
        <f>(REIT!K7-REIT!L7)+(ESAG!K7-ESAG!L7)+(CEART!K7-CEART!L7)+(FAED!K7-FAED!L7)+(CEAD!K7-CEAD!L7)+(CEFID!K7-CEFID!L7)</f>
        <v>0</v>
      </c>
      <c r="N6" s="54">
        <f t="shared" si="0"/>
        <v>0</v>
      </c>
      <c r="O6" s="118">
        <f t="shared" si="1"/>
        <v>0</v>
      </c>
      <c r="P6" s="118">
        <f t="shared" si="2"/>
        <v>0</v>
      </c>
    </row>
    <row r="7" spans="1:16" ht="409.5" x14ac:dyDescent="0.25">
      <c r="A7" s="64"/>
      <c r="B7" s="34" t="s">
        <v>59</v>
      </c>
      <c r="C7" s="43" t="s">
        <v>40</v>
      </c>
      <c r="D7" s="29">
        <v>5</v>
      </c>
      <c r="E7" s="31" t="s">
        <v>53</v>
      </c>
      <c r="F7" s="30" t="s">
        <v>37</v>
      </c>
      <c r="G7" s="29" t="s">
        <v>44</v>
      </c>
      <c r="H7" s="34" t="s">
        <v>71</v>
      </c>
      <c r="I7" s="52">
        <v>20</v>
      </c>
      <c r="J7" s="52">
        <v>20</v>
      </c>
      <c r="K7" s="32">
        <v>8.5</v>
      </c>
      <c r="L7" s="36">
        <f>REIT!K8+ESAG!K8+CEART!K8+FAED!K8+CEAD!K8+CEFID!K8</f>
        <v>4850</v>
      </c>
      <c r="M7" s="53">
        <f>(REIT!K8-REIT!L8)+(ESAG!K8-ESAG!L8)+(CEART!K8-CEART!L8)+(FAED!K8-FAED!L8)+(CEAD!K8-CEAD!L8)+(CEFID!K8-CEFID!L8)</f>
        <v>0</v>
      </c>
      <c r="N7" s="54">
        <f t="shared" si="0"/>
        <v>4850</v>
      </c>
      <c r="O7" s="118">
        <f t="shared" si="1"/>
        <v>41225</v>
      </c>
      <c r="P7" s="118">
        <f t="shared" si="2"/>
        <v>0</v>
      </c>
    </row>
    <row r="8" spans="1:16" ht="93" customHeight="1" x14ac:dyDescent="0.25">
      <c r="A8" s="64"/>
      <c r="B8" s="34" t="s">
        <v>60</v>
      </c>
      <c r="C8" s="43" t="s">
        <v>41</v>
      </c>
      <c r="D8" s="29">
        <v>6</v>
      </c>
      <c r="E8" s="31" t="s">
        <v>54</v>
      </c>
      <c r="F8" s="30" t="s">
        <v>37</v>
      </c>
      <c r="G8" s="29" t="s">
        <v>45</v>
      </c>
      <c r="H8" s="34" t="s">
        <v>71</v>
      </c>
      <c r="I8" s="52">
        <v>20</v>
      </c>
      <c r="J8" s="52">
        <v>20</v>
      </c>
      <c r="K8" s="32">
        <v>1.61</v>
      </c>
      <c r="L8" s="36">
        <f>REIT!K9+ESAG!K9+CEART!K9+FAED!K9+CEAD!K9+CEFID!K9</f>
        <v>5250</v>
      </c>
      <c r="M8" s="53">
        <f>(REIT!K9-REIT!L9)+(ESAG!K9-ESAG!L9)+(CEART!K9-CEART!L9)+(FAED!K9-FAED!L9)+(CEAD!K9-CEAD!L9)+(CEFID!K9-CEFID!L9)</f>
        <v>800</v>
      </c>
      <c r="N8" s="54">
        <f t="shared" si="0"/>
        <v>4450</v>
      </c>
      <c r="O8" s="118">
        <f t="shared" si="1"/>
        <v>8452.5</v>
      </c>
      <c r="P8" s="118">
        <f t="shared" si="2"/>
        <v>1288</v>
      </c>
    </row>
    <row r="9" spans="1:16" ht="95.25" customHeight="1" x14ac:dyDescent="0.25">
      <c r="A9" s="64"/>
      <c r="B9" s="59" t="s">
        <v>60</v>
      </c>
      <c r="C9" s="60" t="s">
        <v>42</v>
      </c>
      <c r="D9" s="29">
        <v>7</v>
      </c>
      <c r="E9" s="31" t="s">
        <v>55</v>
      </c>
      <c r="F9" s="30" t="s">
        <v>37</v>
      </c>
      <c r="G9" s="29" t="s">
        <v>46</v>
      </c>
      <c r="H9" s="34" t="s">
        <v>72</v>
      </c>
      <c r="I9" s="52">
        <v>20</v>
      </c>
      <c r="J9" s="52">
        <v>20</v>
      </c>
      <c r="K9" s="32">
        <v>1.94</v>
      </c>
      <c r="L9" s="36">
        <f>REIT!K10+ESAG!K10+CEART!K10+FAED!K10+CEAD!K10+CEFID!K10</f>
        <v>1560</v>
      </c>
      <c r="M9" s="53">
        <f>(REIT!K10-REIT!L10)+(ESAG!K10-ESAG!L10)+(CEART!K10-CEART!L10)+(FAED!K10-FAED!L10)+(CEAD!K10-CEAD!L10)+(CEFID!K10-CEFID!L10)</f>
        <v>360</v>
      </c>
      <c r="N9" s="54">
        <f t="shared" si="0"/>
        <v>1200</v>
      </c>
      <c r="O9" s="118">
        <f t="shared" si="1"/>
        <v>3026.4</v>
      </c>
      <c r="P9" s="118">
        <f t="shared" si="2"/>
        <v>698.4</v>
      </c>
    </row>
    <row r="10" spans="1:16" ht="101.25" customHeight="1" x14ac:dyDescent="0.25">
      <c r="A10" s="64"/>
      <c r="B10" s="59"/>
      <c r="C10" s="60"/>
      <c r="D10" s="29">
        <v>8</v>
      </c>
      <c r="E10" s="31" t="s">
        <v>56</v>
      </c>
      <c r="F10" s="30" t="s">
        <v>37</v>
      </c>
      <c r="G10" s="29" t="s">
        <v>47</v>
      </c>
      <c r="H10" s="34" t="s">
        <v>72</v>
      </c>
      <c r="I10" s="52">
        <v>20</v>
      </c>
      <c r="J10" s="52">
        <v>20</v>
      </c>
      <c r="K10" s="32">
        <v>1.82</v>
      </c>
      <c r="L10" s="36">
        <f>REIT!K11+ESAG!K11+CEART!K11+FAED!K11+CEAD!K11+CEFID!K11</f>
        <v>0</v>
      </c>
      <c r="M10" s="53">
        <f>(REIT!K11-REIT!L11)+(ESAG!K11-ESAG!L11)+(CEART!K11-CEART!L11)+(FAED!K11-FAED!L11)+(CEAD!K11-CEAD!L11)+(CEFID!K11-CEFID!L11)</f>
        <v>0</v>
      </c>
      <c r="N10" s="54">
        <f t="shared" si="0"/>
        <v>0</v>
      </c>
      <c r="O10" s="118">
        <f t="shared" si="1"/>
        <v>0</v>
      </c>
      <c r="P10" s="118">
        <f t="shared" si="2"/>
        <v>0</v>
      </c>
    </row>
    <row r="11" spans="1:16" ht="102.75" customHeight="1" x14ac:dyDescent="0.25">
      <c r="A11" s="64"/>
      <c r="B11" s="59"/>
      <c r="C11" s="60"/>
      <c r="D11" s="29">
        <v>9</v>
      </c>
      <c r="E11" s="31" t="s">
        <v>57</v>
      </c>
      <c r="F11" s="30" t="s">
        <v>37</v>
      </c>
      <c r="G11" s="29" t="s">
        <v>47</v>
      </c>
      <c r="H11" s="34" t="s">
        <v>72</v>
      </c>
      <c r="I11" s="52">
        <v>20</v>
      </c>
      <c r="J11" s="52">
        <v>20</v>
      </c>
      <c r="K11" s="32">
        <v>1.84</v>
      </c>
      <c r="L11" s="36">
        <f>REIT!K12+ESAG!K12+CEART!K12+FAED!K12+CEAD!K12+CEFID!K12</f>
        <v>0</v>
      </c>
      <c r="M11" s="53">
        <f>(REIT!K12-REIT!L12)+(ESAG!K12-ESAG!L12)+(CEART!K12-CEART!L12)+(FAED!K12-FAED!L12)+(CEAD!K12-CEAD!L12)+(CEFID!K12-CEFID!L12)</f>
        <v>0</v>
      </c>
      <c r="N11" s="54">
        <f t="shared" si="0"/>
        <v>0</v>
      </c>
      <c r="O11" s="118">
        <f t="shared" si="1"/>
        <v>0</v>
      </c>
      <c r="P11" s="118">
        <f t="shared" si="2"/>
        <v>0</v>
      </c>
    </row>
    <row r="12" spans="1:16" ht="381" customHeight="1" x14ac:dyDescent="0.25">
      <c r="A12" s="64" t="s">
        <v>95</v>
      </c>
      <c r="B12" s="34" t="s">
        <v>59</v>
      </c>
      <c r="C12" s="38" t="s">
        <v>68</v>
      </c>
      <c r="D12" s="34">
        <v>14</v>
      </c>
      <c r="E12" s="31" t="s">
        <v>53</v>
      </c>
      <c r="F12" s="30" t="s">
        <v>37</v>
      </c>
      <c r="G12" s="37" t="s">
        <v>44</v>
      </c>
      <c r="H12" s="34" t="s">
        <v>71</v>
      </c>
      <c r="I12" s="52">
        <v>20</v>
      </c>
      <c r="J12" s="52">
        <v>20</v>
      </c>
      <c r="K12" s="32">
        <v>8.09</v>
      </c>
      <c r="L12" s="36">
        <f>CESFI!K4+CEAVI!K4</f>
        <v>520</v>
      </c>
      <c r="M12" s="53">
        <f>(CESFI!K4-CESFI!L4)+(CEAVI!K4-CEAVI!L4)</f>
        <v>170</v>
      </c>
      <c r="N12" s="54">
        <f t="shared" si="0"/>
        <v>350</v>
      </c>
      <c r="O12" s="118">
        <f t="shared" si="1"/>
        <v>4206.8</v>
      </c>
      <c r="P12" s="118">
        <f t="shared" si="2"/>
        <v>1375.3</v>
      </c>
    </row>
    <row r="13" spans="1:16" ht="92.25" customHeight="1" x14ac:dyDescent="0.25">
      <c r="A13" s="64"/>
      <c r="B13" s="34" t="s">
        <v>69</v>
      </c>
      <c r="C13" s="38" t="s">
        <v>66</v>
      </c>
      <c r="D13" s="34">
        <v>15</v>
      </c>
      <c r="E13" s="31" t="s">
        <v>54</v>
      </c>
      <c r="F13" s="30" t="s">
        <v>37</v>
      </c>
      <c r="G13" s="37" t="s">
        <v>45</v>
      </c>
      <c r="H13" s="34" t="s">
        <v>71</v>
      </c>
      <c r="I13" s="52">
        <v>20</v>
      </c>
      <c r="J13" s="52">
        <v>20</v>
      </c>
      <c r="K13" s="32">
        <v>1.72</v>
      </c>
      <c r="L13" s="36">
        <f>CESFI!K5+CEAVI!K5</f>
        <v>750</v>
      </c>
      <c r="M13" s="53">
        <f>(CESFI!K5-CESFI!L5)+(CEAVI!K5-CEAVI!L5)</f>
        <v>50</v>
      </c>
      <c r="N13" s="54">
        <f t="shared" si="0"/>
        <v>700</v>
      </c>
      <c r="O13" s="118">
        <f t="shared" si="1"/>
        <v>1290</v>
      </c>
      <c r="P13" s="118">
        <f t="shared" si="2"/>
        <v>86</v>
      </c>
    </row>
    <row r="14" spans="1:16" ht="105.75" customHeight="1" x14ac:dyDescent="0.25">
      <c r="A14" s="64"/>
      <c r="B14" s="34" t="s">
        <v>70</v>
      </c>
      <c r="C14" s="38" t="s">
        <v>67</v>
      </c>
      <c r="D14" s="34">
        <v>16</v>
      </c>
      <c r="E14" s="31" t="s">
        <v>55</v>
      </c>
      <c r="F14" s="30" t="s">
        <v>37</v>
      </c>
      <c r="G14" s="37" t="s">
        <v>46</v>
      </c>
      <c r="H14" s="34" t="s">
        <v>72</v>
      </c>
      <c r="I14" s="52">
        <v>20</v>
      </c>
      <c r="J14" s="52">
        <v>20</v>
      </c>
      <c r="K14" s="32">
        <v>1.98</v>
      </c>
      <c r="L14" s="36">
        <f>CESFI!K6+CEAVI!K6</f>
        <v>0</v>
      </c>
      <c r="M14" s="53">
        <f>(CESFI!K6-CESFI!L6)+(CEAVI!K6-CEAVI!L6)</f>
        <v>0</v>
      </c>
      <c r="N14" s="54">
        <f t="shared" si="0"/>
        <v>0</v>
      </c>
      <c r="O14" s="118">
        <f t="shared" si="1"/>
        <v>0</v>
      </c>
      <c r="P14" s="118">
        <f t="shared" si="2"/>
        <v>0</v>
      </c>
    </row>
    <row r="15" spans="1:16" ht="409.5" x14ac:dyDescent="0.25">
      <c r="A15" s="64" t="s">
        <v>96</v>
      </c>
      <c r="B15" s="34" t="s">
        <v>59</v>
      </c>
      <c r="C15" s="38" t="s">
        <v>83</v>
      </c>
      <c r="D15" s="34">
        <v>21</v>
      </c>
      <c r="E15" s="31" t="s">
        <v>53</v>
      </c>
      <c r="F15" s="30" t="s">
        <v>37</v>
      </c>
      <c r="G15" s="37" t="s">
        <v>44</v>
      </c>
      <c r="H15" s="34" t="s">
        <v>71</v>
      </c>
      <c r="I15" s="52">
        <v>20</v>
      </c>
      <c r="J15" s="52">
        <v>20</v>
      </c>
      <c r="K15" s="32">
        <v>8.1999999999999993</v>
      </c>
      <c r="L15" s="36">
        <f>CCT!K4+CEPLAN!K4</f>
        <v>1260</v>
      </c>
      <c r="M15" s="53">
        <f>(CCT!K4-CCT!L4)+(CEPLAN!K4-CEPLAN!L4)</f>
        <v>620</v>
      </c>
      <c r="N15" s="54">
        <f t="shared" si="0"/>
        <v>640</v>
      </c>
      <c r="O15" s="118">
        <f t="shared" si="1"/>
        <v>10332</v>
      </c>
      <c r="P15" s="118">
        <f t="shared" si="2"/>
        <v>5084</v>
      </c>
    </row>
    <row r="16" spans="1:16" ht="96" x14ac:dyDescent="0.25">
      <c r="A16" s="64"/>
      <c r="B16" s="34" t="s">
        <v>86</v>
      </c>
      <c r="C16" s="38" t="s">
        <v>84</v>
      </c>
      <c r="D16" s="34">
        <v>22</v>
      </c>
      <c r="E16" s="31" t="s">
        <v>54</v>
      </c>
      <c r="F16" s="30" t="s">
        <v>37</v>
      </c>
      <c r="G16" s="37" t="s">
        <v>82</v>
      </c>
      <c r="H16" s="34" t="s">
        <v>71</v>
      </c>
      <c r="I16" s="52">
        <v>20</v>
      </c>
      <c r="J16" s="52">
        <v>20</v>
      </c>
      <c r="K16" s="32">
        <v>1.72</v>
      </c>
      <c r="L16" s="36">
        <f>CCT!K5+CEPLAN!K5</f>
        <v>1850</v>
      </c>
      <c r="M16" s="53">
        <f>(CCT!K5-CCT!L5)+(CEPLAN!K5-CEPLAN!L5)</f>
        <v>675</v>
      </c>
      <c r="N16" s="54">
        <f t="shared" si="0"/>
        <v>1175</v>
      </c>
      <c r="O16" s="118">
        <f t="shared" si="1"/>
        <v>3182</v>
      </c>
      <c r="P16" s="118">
        <f t="shared" si="2"/>
        <v>1161</v>
      </c>
    </row>
    <row r="17" spans="1:16" ht="96" x14ac:dyDescent="0.25">
      <c r="A17" s="64"/>
      <c r="B17" s="34" t="s">
        <v>70</v>
      </c>
      <c r="C17" s="38" t="s">
        <v>85</v>
      </c>
      <c r="D17" s="34">
        <v>23</v>
      </c>
      <c r="E17" s="31" t="s">
        <v>55</v>
      </c>
      <c r="F17" s="30" t="s">
        <v>37</v>
      </c>
      <c r="G17" s="37" t="s">
        <v>46</v>
      </c>
      <c r="H17" s="34" t="s">
        <v>72</v>
      </c>
      <c r="I17" s="52">
        <v>20</v>
      </c>
      <c r="J17" s="52">
        <v>20</v>
      </c>
      <c r="K17" s="32">
        <v>1.99</v>
      </c>
      <c r="L17" s="36">
        <f>CCT!K6+CEPLAN!K6</f>
        <v>0</v>
      </c>
      <c r="M17" s="53">
        <f>(CCT!K6-CCT!L6)+(CEPLAN!K6-CEPLAN!L6)</f>
        <v>0</v>
      </c>
      <c r="N17" s="54">
        <f t="shared" si="0"/>
        <v>0</v>
      </c>
      <c r="O17" s="118">
        <f t="shared" si="1"/>
        <v>0</v>
      </c>
      <c r="P17" s="118">
        <f t="shared" si="2"/>
        <v>0</v>
      </c>
    </row>
    <row r="18" spans="1:16" ht="389.25" customHeight="1" x14ac:dyDescent="0.25">
      <c r="A18" s="40" t="s">
        <v>97</v>
      </c>
      <c r="B18" s="34" t="s">
        <v>90</v>
      </c>
      <c r="C18" s="39" t="s">
        <v>89</v>
      </c>
      <c r="D18" s="34">
        <v>27</v>
      </c>
      <c r="E18" s="31" t="s">
        <v>53</v>
      </c>
      <c r="F18" s="30" t="s">
        <v>37</v>
      </c>
      <c r="G18" s="37" t="s">
        <v>91</v>
      </c>
      <c r="H18" s="34" t="s">
        <v>71</v>
      </c>
      <c r="I18" s="52">
        <v>20</v>
      </c>
      <c r="J18" s="52">
        <v>20</v>
      </c>
      <c r="K18" s="32">
        <v>8.48</v>
      </c>
      <c r="L18" s="36">
        <f>CAV!K4</f>
        <v>600</v>
      </c>
      <c r="M18" s="53">
        <f>(CAV!K4-CAV!L4)</f>
        <v>0</v>
      </c>
      <c r="N18" s="54">
        <f t="shared" si="0"/>
        <v>600</v>
      </c>
      <c r="O18" s="118">
        <f t="shared" si="1"/>
        <v>5088</v>
      </c>
      <c r="P18" s="118">
        <f t="shared" si="2"/>
        <v>0</v>
      </c>
    </row>
    <row r="19" spans="1:16" ht="409.5" x14ac:dyDescent="0.25">
      <c r="A19" s="40" t="s">
        <v>98</v>
      </c>
      <c r="B19" s="34" t="s">
        <v>90</v>
      </c>
      <c r="C19" s="38" t="s">
        <v>93</v>
      </c>
      <c r="D19" s="34">
        <v>33</v>
      </c>
      <c r="E19" s="31" t="s">
        <v>53</v>
      </c>
      <c r="F19" s="30" t="s">
        <v>37</v>
      </c>
      <c r="G19" s="37" t="s">
        <v>91</v>
      </c>
      <c r="H19" s="34" t="s">
        <v>71</v>
      </c>
      <c r="I19" s="52">
        <v>20</v>
      </c>
      <c r="J19" s="52">
        <v>20</v>
      </c>
      <c r="K19" s="32">
        <v>10.5</v>
      </c>
      <c r="L19" s="36">
        <f>CEO!K4</f>
        <v>50</v>
      </c>
      <c r="M19" s="53">
        <f>(CEO!K4-CEO!L4)</f>
        <v>50</v>
      </c>
      <c r="N19" s="54">
        <f t="shared" si="0"/>
        <v>0</v>
      </c>
      <c r="O19" s="118">
        <f t="shared" si="1"/>
        <v>525</v>
      </c>
      <c r="P19" s="118">
        <f t="shared" si="2"/>
        <v>525</v>
      </c>
    </row>
    <row r="20" spans="1:16" ht="389.25" customHeight="1" x14ac:dyDescent="0.25">
      <c r="A20" s="65" t="s">
        <v>99</v>
      </c>
      <c r="B20" s="34" t="s">
        <v>59</v>
      </c>
      <c r="C20" s="38" t="s">
        <v>77</v>
      </c>
      <c r="D20" s="34">
        <v>41</v>
      </c>
      <c r="E20" s="31" t="s">
        <v>53</v>
      </c>
      <c r="F20" s="30" t="s">
        <v>37</v>
      </c>
      <c r="G20" s="37" t="s">
        <v>44</v>
      </c>
      <c r="H20" s="34" t="s">
        <v>71</v>
      </c>
      <c r="I20" s="52">
        <v>20</v>
      </c>
      <c r="J20" s="52">
        <v>20</v>
      </c>
      <c r="K20" s="32">
        <v>10.5</v>
      </c>
      <c r="L20" s="36">
        <f>CERES!K4</f>
        <v>90</v>
      </c>
      <c r="M20" s="53">
        <f>(CERES!K4-CERES!L4)</f>
        <v>90</v>
      </c>
      <c r="N20" s="54">
        <f t="shared" si="0"/>
        <v>0</v>
      </c>
      <c r="O20" s="118">
        <f t="shared" si="1"/>
        <v>945</v>
      </c>
      <c r="P20" s="118">
        <f t="shared" si="2"/>
        <v>945</v>
      </c>
    </row>
    <row r="21" spans="1:16" ht="96" x14ac:dyDescent="0.25">
      <c r="A21" s="65"/>
      <c r="B21" s="34" t="s">
        <v>80</v>
      </c>
      <c r="C21" s="38" t="s">
        <v>78</v>
      </c>
      <c r="D21" s="34">
        <v>42</v>
      </c>
      <c r="E21" s="31" t="s">
        <v>54</v>
      </c>
      <c r="F21" s="30" t="s">
        <v>37</v>
      </c>
      <c r="G21" s="37" t="s">
        <v>45</v>
      </c>
      <c r="H21" s="34" t="s">
        <v>71</v>
      </c>
      <c r="I21" s="52">
        <v>20</v>
      </c>
      <c r="J21" s="52">
        <v>20</v>
      </c>
      <c r="K21" s="32">
        <v>1.68</v>
      </c>
      <c r="L21" s="36">
        <f>CERES!K5</f>
        <v>100</v>
      </c>
      <c r="M21" s="53">
        <f>(CERES!K5-CERES!L5)</f>
        <v>100</v>
      </c>
      <c r="N21" s="54">
        <f t="shared" si="0"/>
        <v>0</v>
      </c>
      <c r="O21" s="118">
        <f t="shared" si="1"/>
        <v>168</v>
      </c>
      <c r="P21" s="118">
        <f t="shared" si="2"/>
        <v>168</v>
      </c>
    </row>
    <row r="22" spans="1:16" ht="96" x14ac:dyDescent="0.25">
      <c r="A22" s="65"/>
      <c r="B22" s="34" t="s">
        <v>80</v>
      </c>
      <c r="C22" s="38" t="s">
        <v>79</v>
      </c>
      <c r="D22" s="34">
        <v>43</v>
      </c>
      <c r="E22" s="31" t="s">
        <v>55</v>
      </c>
      <c r="F22" s="30" t="s">
        <v>37</v>
      </c>
      <c r="G22" s="37" t="s">
        <v>46</v>
      </c>
      <c r="H22" s="34" t="s">
        <v>72</v>
      </c>
      <c r="I22" s="52">
        <v>20</v>
      </c>
      <c r="J22" s="52">
        <v>20</v>
      </c>
      <c r="K22" s="32">
        <v>1.91</v>
      </c>
      <c r="L22" s="36">
        <f>CERES!K6</f>
        <v>0</v>
      </c>
      <c r="M22" s="53">
        <f>(CERES!K6-CERES!L6)</f>
        <v>0</v>
      </c>
      <c r="N22" s="54">
        <f t="shared" si="0"/>
        <v>0</v>
      </c>
      <c r="O22" s="118">
        <f t="shared" si="1"/>
        <v>0</v>
      </c>
      <c r="P22" s="118">
        <f t="shared" si="2"/>
        <v>0</v>
      </c>
    </row>
    <row r="23" spans="1:16" ht="15.75" x14ac:dyDescent="0.25">
      <c r="O23" s="122">
        <f>SUM(O3:O22)</f>
        <v>170764.69999999998</v>
      </c>
      <c r="P23" s="122">
        <f>SUM(P3:P22)</f>
        <v>31741.7</v>
      </c>
    </row>
    <row r="25" spans="1:16" ht="15.75" x14ac:dyDescent="0.25">
      <c r="L25" s="107" t="s">
        <v>137</v>
      </c>
      <c r="M25" s="108"/>
      <c r="N25" s="108"/>
      <c r="O25" s="108"/>
      <c r="P25" s="109"/>
    </row>
    <row r="26" spans="1:16" ht="15.75" x14ac:dyDescent="0.25">
      <c r="L26" s="110" t="s">
        <v>138</v>
      </c>
      <c r="M26" s="111"/>
      <c r="N26" s="111"/>
      <c r="O26" s="111"/>
      <c r="P26" s="112"/>
    </row>
    <row r="27" spans="1:16" ht="15.75" x14ac:dyDescent="0.25">
      <c r="L27" s="113" t="s">
        <v>139</v>
      </c>
      <c r="M27" s="114"/>
      <c r="N27" s="114"/>
      <c r="O27" s="114"/>
      <c r="P27" s="115"/>
    </row>
    <row r="28" spans="1:16" ht="15.75" x14ac:dyDescent="0.25">
      <c r="L28" s="116" t="s">
        <v>128</v>
      </c>
      <c r="M28" s="117"/>
      <c r="N28" s="117"/>
      <c r="O28" s="117"/>
      <c r="P28" s="101">
        <f>O23</f>
        <v>170764.69999999998</v>
      </c>
    </row>
    <row r="29" spans="1:16" ht="15.75" x14ac:dyDescent="0.25">
      <c r="L29" s="100" t="s">
        <v>129</v>
      </c>
      <c r="M29" s="99"/>
      <c r="N29" s="99"/>
      <c r="O29" s="99"/>
      <c r="P29" s="102">
        <f>P23</f>
        <v>31741.7</v>
      </c>
    </row>
    <row r="30" spans="1:16" ht="15.75" x14ac:dyDescent="0.25">
      <c r="L30" s="100" t="s">
        <v>130</v>
      </c>
      <c r="M30" s="99"/>
      <c r="N30" s="99"/>
      <c r="O30" s="99"/>
      <c r="P30" s="103">
        <v>0</v>
      </c>
    </row>
    <row r="31" spans="1:16" ht="15.75" x14ac:dyDescent="0.25">
      <c r="L31" s="98" t="s">
        <v>131</v>
      </c>
      <c r="M31" s="97"/>
      <c r="N31" s="97"/>
      <c r="O31" s="97"/>
      <c r="P31" s="104">
        <f>P29/P28</f>
        <v>0.18587975149430769</v>
      </c>
    </row>
    <row r="32" spans="1:16" ht="15.75" x14ac:dyDescent="0.25">
      <c r="L32" s="96" t="s">
        <v>132</v>
      </c>
      <c r="M32" s="105"/>
      <c r="N32" s="105"/>
      <c r="O32" s="105"/>
      <c r="P32" s="106"/>
    </row>
  </sheetData>
  <autoFilter ref="A2:N2"/>
  <mergeCells count="19">
    <mergeCell ref="L30:O30"/>
    <mergeCell ref="L31:O31"/>
    <mergeCell ref="L32:P32"/>
    <mergeCell ref="L25:P25"/>
    <mergeCell ref="L26:P26"/>
    <mergeCell ref="L27:P27"/>
    <mergeCell ref="L28:O28"/>
    <mergeCell ref="L29:O29"/>
    <mergeCell ref="A15:A17"/>
    <mergeCell ref="A20:A22"/>
    <mergeCell ref="C9:C11"/>
    <mergeCell ref="A1:D1"/>
    <mergeCell ref="A3:A11"/>
    <mergeCell ref="A12:A14"/>
    <mergeCell ref="E1:K1"/>
    <mergeCell ref="B3:B6"/>
    <mergeCell ref="C3:C6"/>
    <mergeCell ref="B9:B11"/>
    <mergeCell ref="L1:P1"/>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16" customWidth="1"/>
    <col min="2" max="2" width="6.85546875" style="16" customWidth="1"/>
    <col min="3" max="3" width="31" style="16" customWidth="1"/>
    <col min="4" max="4" width="8.5703125" style="16" bestFit="1" customWidth="1"/>
    <col min="5" max="5" width="9.5703125" style="16" customWidth="1"/>
    <col min="6" max="6" width="14.7109375" style="16" customWidth="1"/>
    <col min="7" max="7" width="16" style="16" customWidth="1"/>
    <col min="8" max="8" width="11.140625" style="16" customWidth="1"/>
    <col min="9" max="16384" width="9.140625" style="16"/>
  </cols>
  <sheetData>
    <row r="1" spans="1:8" ht="20.25" customHeight="1" x14ac:dyDescent="0.2">
      <c r="A1" s="68" t="s">
        <v>16</v>
      </c>
      <c r="B1" s="68"/>
      <c r="C1" s="68"/>
      <c r="D1" s="68"/>
      <c r="E1" s="68"/>
      <c r="F1" s="68"/>
      <c r="G1" s="68"/>
      <c r="H1" s="68"/>
    </row>
    <row r="2" spans="1:8" ht="20.25" x14ac:dyDescent="0.2">
      <c r="B2" s="17"/>
    </row>
    <row r="3" spans="1:8" ht="47.25" customHeight="1" x14ac:dyDescent="0.2">
      <c r="A3" s="69" t="s">
        <v>17</v>
      </c>
      <c r="B3" s="69"/>
      <c r="C3" s="69"/>
      <c r="D3" s="69"/>
      <c r="E3" s="69"/>
      <c r="F3" s="69"/>
      <c r="G3" s="69"/>
      <c r="H3" s="69"/>
    </row>
    <row r="4" spans="1:8" ht="35.25" customHeight="1" x14ac:dyDescent="0.2">
      <c r="B4" s="18"/>
    </row>
    <row r="5" spans="1:8" ht="15" customHeight="1" x14ac:dyDescent="0.2">
      <c r="A5" s="70" t="s">
        <v>18</v>
      </c>
      <c r="B5" s="70"/>
      <c r="C5" s="70"/>
      <c r="D5" s="70"/>
      <c r="E5" s="70"/>
      <c r="F5" s="70"/>
      <c r="G5" s="70"/>
      <c r="H5" s="70"/>
    </row>
    <row r="6" spans="1:8" ht="15" customHeight="1" x14ac:dyDescent="0.2">
      <c r="A6" s="70" t="s">
        <v>19</v>
      </c>
      <c r="B6" s="70"/>
      <c r="C6" s="70"/>
      <c r="D6" s="70"/>
      <c r="E6" s="70"/>
      <c r="F6" s="70"/>
      <c r="G6" s="70"/>
      <c r="H6" s="70"/>
    </row>
    <row r="7" spans="1:8" ht="15" customHeight="1" x14ac:dyDescent="0.2">
      <c r="A7" s="70" t="s">
        <v>20</v>
      </c>
      <c r="B7" s="70"/>
      <c r="C7" s="70"/>
      <c r="D7" s="70"/>
      <c r="E7" s="70"/>
      <c r="F7" s="70"/>
      <c r="G7" s="70"/>
      <c r="H7" s="70"/>
    </row>
    <row r="8" spans="1:8" ht="15" customHeight="1" x14ac:dyDescent="0.2">
      <c r="A8" s="70" t="s">
        <v>21</v>
      </c>
      <c r="B8" s="70"/>
      <c r="C8" s="70"/>
      <c r="D8" s="70"/>
      <c r="E8" s="70"/>
      <c r="F8" s="70"/>
      <c r="G8" s="70"/>
      <c r="H8" s="70"/>
    </row>
    <row r="9" spans="1:8" ht="30" customHeight="1" x14ac:dyDescent="0.2">
      <c r="B9" s="19"/>
    </row>
    <row r="10" spans="1:8" ht="105" customHeight="1" x14ac:dyDescent="0.2">
      <c r="A10" s="71" t="s">
        <v>22</v>
      </c>
      <c r="B10" s="71"/>
      <c r="C10" s="71"/>
      <c r="D10" s="71"/>
      <c r="E10" s="71"/>
      <c r="F10" s="71"/>
      <c r="G10" s="71"/>
      <c r="H10" s="71"/>
    </row>
    <row r="11" spans="1:8" ht="15.75" thickBot="1" x14ac:dyDescent="0.25">
      <c r="B11" s="20"/>
    </row>
    <row r="12" spans="1:8" ht="48.75" thickBot="1" x14ac:dyDescent="0.25">
      <c r="A12" s="21" t="s">
        <v>12</v>
      </c>
      <c r="B12" s="21" t="s">
        <v>10</v>
      </c>
      <c r="C12" s="22" t="s">
        <v>23</v>
      </c>
      <c r="D12" s="22" t="s">
        <v>11</v>
      </c>
      <c r="E12" s="22" t="s">
        <v>24</v>
      </c>
      <c r="F12" s="22" t="s">
        <v>25</v>
      </c>
      <c r="G12" s="22" t="s">
        <v>26</v>
      </c>
      <c r="H12" s="22" t="s">
        <v>27</v>
      </c>
    </row>
    <row r="13" spans="1:8" ht="15.75" thickBot="1" x14ac:dyDescent="0.25">
      <c r="A13" s="23"/>
      <c r="B13" s="23"/>
      <c r="C13" s="24"/>
      <c r="D13" s="24"/>
      <c r="E13" s="24"/>
      <c r="F13" s="24"/>
      <c r="G13" s="24"/>
      <c r="H13" s="24"/>
    </row>
    <row r="14" spans="1:8" ht="15.75" thickBot="1" x14ac:dyDescent="0.25">
      <c r="A14" s="23"/>
      <c r="B14" s="23"/>
      <c r="C14" s="24"/>
      <c r="D14" s="24"/>
      <c r="E14" s="24"/>
      <c r="F14" s="24"/>
      <c r="G14" s="24"/>
      <c r="H14" s="24"/>
    </row>
    <row r="15" spans="1:8" ht="15.75" thickBot="1" x14ac:dyDescent="0.25">
      <c r="A15" s="23"/>
      <c r="B15" s="23"/>
      <c r="C15" s="24"/>
      <c r="D15" s="24"/>
      <c r="E15" s="24"/>
      <c r="F15" s="24"/>
      <c r="G15" s="24"/>
      <c r="H15" s="24"/>
    </row>
    <row r="16" spans="1:8" ht="15.75" thickBot="1" x14ac:dyDescent="0.25">
      <c r="A16" s="23"/>
      <c r="B16" s="23"/>
      <c r="C16" s="24"/>
      <c r="D16" s="24"/>
      <c r="E16" s="24"/>
      <c r="F16" s="24"/>
      <c r="G16" s="24"/>
      <c r="H16" s="24"/>
    </row>
    <row r="17" spans="1:8" ht="15.75" thickBot="1" x14ac:dyDescent="0.25">
      <c r="A17" s="25"/>
      <c r="B17" s="25"/>
      <c r="C17" s="26"/>
      <c r="D17" s="26"/>
      <c r="E17" s="26"/>
      <c r="F17" s="26"/>
      <c r="G17" s="26"/>
      <c r="H17" s="26"/>
    </row>
    <row r="18" spans="1:8" ht="42" customHeight="1" x14ac:dyDescent="0.2">
      <c r="B18" s="27"/>
      <c r="C18" s="28"/>
      <c r="D18" s="28"/>
      <c r="E18" s="28"/>
      <c r="F18" s="28"/>
      <c r="G18" s="28"/>
      <c r="H18" s="28"/>
    </row>
    <row r="19" spans="1:8" ht="15" customHeight="1" x14ac:dyDescent="0.2">
      <c r="A19" s="72" t="s">
        <v>28</v>
      </c>
      <c r="B19" s="72"/>
      <c r="C19" s="72"/>
      <c r="D19" s="72"/>
      <c r="E19" s="72"/>
      <c r="F19" s="72"/>
      <c r="G19" s="72"/>
      <c r="H19" s="72"/>
    </row>
    <row r="20" spans="1:8" ht="14.25" x14ac:dyDescent="0.2">
      <c r="A20" s="73" t="s">
        <v>29</v>
      </c>
      <c r="B20" s="73"/>
      <c r="C20" s="73"/>
      <c r="D20" s="73"/>
      <c r="E20" s="73"/>
      <c r="F20" s="73"/>
      <c r="G20" s="73"/>
      <c r="H20" s="73"/>
    </row>
    <row r="21" spans="1:8" ht="15" x14ac:dyDescent="0.2">
      <c r="B21" s="20"/>
    </row>
    <row r="22" spans="1:8" ht="15" x14ac:dyDescent="0.2">
      <c r="B22" s="20"/>
    </row>
    <row r="23" spans="1:8" ht="15" x14ac:dyDescent="0.2">
      <c r="B23" s="20"/>
    </row>
    <row r="24" spans="1:8" ht="15" customHeight="1" x14ac:dyDescent="0.2">
      <c r="A24" s="74" t="s">
        <v>30</v>
      </c>
      <c r="B24" s="74"/>
      <c r="C24" s="74"/>
      <c r="D24" s="74"/>
      <c r="E24" s="74"/>
      <c r="F24" s="74"/>
      <c r="G24" s="74"/>
      <c r="H24" s="74"/>
    </row>
    <row r="25" spans="1:8" ht="15" customHeight="1" x14ac:dyDescent="0.2">
      <c r="A25" s="74" t="s">
        <v>31</v>
      </c>
      <c r="B25" s="74"/>
      <c r="C25" s="74"/>
      <c r="D25" s="74"/>
      <c r="E25" s="74"/>
      <c r="F25" s="74"/>
      <c r="G25" s="74"/>
      <c r="H25" s="74"/>
    </row>
    <row r="26" spans="1:8" ht="15" customHeight="1" x14ac:dyDescent="0.2">
      <c r="A26" s="67" t="s">
        <v>32</v>
      </c>
      <c r="B26" s="67"/>
      <c r="C26" s="67"/>
      <c r="D26" s="67"/>
      <c r="E26" s="67"/>
      <c r="F26" s="67"/>
      <c r="G26" s="67"/>
      <c r="H26" s="67"/>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15</vt:i4>
      </vt:variant>
    </vt:vector>
  </HeadingPairs>
  <TitlesOfParts>
    <vt:vector size="15" baseType="lpstr">
      <vt:lpstr>REIT</vt:lpstr>
      <vt:lpstr>ESAG</vt:lpstr>
      <vt:lpstr>CEART</vt:lpstr>
      <vt:lpstr>FAED</vt:lpstr>
      <vt:lpstr>CEAD</vt:lpstr>
      <vt:lpstr>CEFID</vt:lpstr>
      <vt:lpstr>CESFI</vt:lpstr>
      <vt:lpstr>CEAVI</vt:lpstr>
      <vt:lpstr>CCT</vt:lpstr>
      <vt:lpstr>CEPLAN</vt:lpstr>
      <vt:lpstr>CAV</vt:lpstr>
      <vt:lpstr>CEO</vt:lpstr>
      <vt:lpstr>CERES</vt:lpstr>
      <vt:lpstr>GESTOR</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2014-06-04T18:55:53Z</cp:lastPrinted>
  <dcterms:created xsi:type="dcterms:W3CDTF">2010-06-19T20:43:11Z</dcterms:created>
  <dcterms:modified xsi:type="dcterms:W3CDTF">2014-12-03T18:27:57Z</dcterms:modified>
</cp:coreProperties>
</file>