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4.xml" ContentType="application/vnd.openxmlformats-officedocument.spreadsheetml.comments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omments5.xml" ContentType="application/vnd.openxmlformats-officedocument.spreadsheetml.comments+xml"/>
  <Override PartName="/xl/drawings/drawing12.xml" ContentType="application/vnd.openxmlformats-officedocument.drawing+xml"/>
  <Override PartName="/xl/comments6.xml" ContentType="application/vnd.openxmlformats-officedocument.spreadsheetml.comments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SEA\Vigência Expirada\PE 041 de 2013 - SEA - Equipamentos de Informática - Vig 06.11.14\"/>
    </mc:Choice>
  </mc:AlternateContent>
  <bookViews>
    <workbookView xWindow="0" yWindow="0" windowWidth="19200" windowHeight="11295" tabRatio="711" firstSheet="2" activeTab="13"/>
  </bookViews>
  <sheets>
    <sheet name="REIT" sheetId="75" r:id="rId1"/>
    <sheet name="ESAG" sheetId="78" r:id="rId2"/>
    <sheet name="CEART" sheetId="79" r:id="rId3"/>
    <sheet name="FAED" sheetId="80" r:id="rId4"/>
    <sheet name="CEAD" sheetId="81" r:id="rId5"/>
    <sheet name="CEFID" sheetId="82" r:id="rId6"/>
    <sheet name="CESFI" sheetId="84" r:id="rId7"/>
    <sheet name="CEAVI" sheetId="85" r:id="rId8"/>
    <sheet name="CCT" sheetId="86" r:id="rId9"/>
    <sheet name="CEPLAN" sheetId="88" r:id="rId10"/>
    <sheet name="CAV" sheetId="87" r:id="rId11"/>
    <sheet name="CEO" sheetId="89" r:id="rId12"/>
    <sheet name="CERES" sheetId="83" r:id="rId13"/>
    <sheet name="GESTOR" sheetId="90" r:id="rId14"/>
    <sheet name="Modelo Anexo II IN 002_2014" sheetId="77" r:id="rId15"/>
  </sheets>
  <definedNames>
    <definedName name="_xlnm._FilterDatabase" localSheetId="13" hidden="1">GESTOR!$A$2:$M$2</definedName>
    <definedName name="diasuteis" localSheetId="10">#REF!</definedName>
    <definedName name="diasuteis" localSheetId="8">#REF!</definedName>
    <definedName name="diasuteis" localSheetId="4">#REF!</definedName>
    <definedName name="diasuteis" localSheetId="2">#REF!</definedName>
    <definedName name="diasuteis" localSheetId="7">#REF!</definedName>
    <definedName name="diasuteis" localSheetId="5">#REF!</definedName>
    <definedName name="diasuteis" localSheetId="11">#REF!</definedName>
    <definedName name="diasuteis" localSheetId="9">#REF!</definedName>
    <definedName name="diasuteis" localSheetId="12">#REF!</definedName>
    <definedName name="diasuteis" localSheetId="6">#REF!</definedName>
    <definedName name="diasuteis" localSheetId="1">#REF!</definedName>
    <definedName name="diasuteis" localSheetId="3">#REF!</definedName>
    <definedName name="diasuteis" localSheetId="13">#REF!</definedName>
    <definedName name="diasuteis" localSheetId="0">#REF!</definedName>
    <definedName name="diasuteis">#REF!</definedName>
    <definedName name="Ferias" localSheetId="10">#REF!</definedName>
    <definedName name="Ferias" localSheetId="8">#REF!</definedName>
    <definedName name="Ferias" localSheetId="4">#REF!</definedName>
    <definedName name="Ferias" localSheetId="2">#REF!</definedName>
    <definedName name="Ferias" localSheetId="7">#REF!</definedName>
    <definedName name="Ferias" localSheetId="5">#REF!</definedName>
    <definedName name="Ferias" localSheetId="11">#REF!</definedName>
    <definedName name="Ferias" localSheetId="9">#REF!</definedName>
    <definedName name="Ferias" localSheetId="12">#REF!</definedName>
    <definedName name="Ferias" localSheetId="6">#REF!</definedName>
    <definedName name="Ferias" localSheetId="1">#REF!</definedName>
    <definedName name="Ferias" localSheetId="3">#REF!</definedName>
    <definedName name="Ferias" localSheetId="13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O17" i="90" l="1"/>
  <c r="O15" i="90"/>
  <c r="O14" i="90"/>
  <c r="O9" i="90"/>
  <c r="N9" i="90"/>
  <c r="N4" i="90"/>
  <c r="O4" i="90"/>
  <c r="N5" i="90"/>
  <c r="O5" i="90"/>
  <c r="N6" i="90"/>
  <c r="O6" i="90"/>
  <c r="N7" i="90"/>
  <c r="O7" i="90"/>
  <c r="N8" i="90"/>
  <c r="O8" i="90"/>
  <c r="O3" i="90"/>
  <c r="N3" i="90"/>
  <c r="K9" i="87" l="1"/>
  <c r="J9" i="75"/>
  <c r="K6" i="86" l="1"/>
  <c r="K6" i="81"/>
  <c r="K6" i="83"/>
  <c r="K6" i="87"/>
  <c r="K6" i="82"/>
  <c r="J6" i="75"/>
  <c r="J7" i="75" l="1"/>
  <c r="K4" i="90" l="1"/>
  <c r="K5" i="90"/>
  <c r="K6" i="90"/>
  <c r="K7" i="90"/>
  <c r="K8" i="90"/>
  <c r="K3" i="90"/>
  <c r="L9" i="83"/>
  <c r="M9" i="83" s="1"/>
  <c r="L8" i="83"/>
  <c r="M8" i="83" s="1"/>
  <c r="L7" i="83"/>
  <c r="M7" i="83" s="1"/>
  <c r="L6" i="83"/>
  <c r="M6" i="83" s="1"/>
  <c r="L5" i="83"/>
  <c r="M5" i="83" s="1"/>
  <c r="L4" i="83"/>
  <c r="M4" i="83" s="1"/>
  <c r="L9" i="89"/>
  <c r="M9" i="89" s="1"/>
  <c r="L8" i="89"/>
  <c r="M8" i="89" s="1"/>
  <c r="L7" i="89"/>
  <c r="M7" i="89" s="1"/>
  <c r="L6" i="89"/>
  <c r="M6" i="89" s="1"/>
  <c r="L5" i="89"/>
  <c r="M5" i="89" s="1"/>
  <c r="L4" i="89"/>
  <c r="M4" i="89" s="1"/>
  <c r="L9" i="87"/>
  <c r="M9" i="87" s="1"/>
  <c r="L8" i="87"/>
  <c r="M8" i="87" s="1"/>
  <c r="L7" i="87"/>
  <c r="M7" i="87" s="1"/>
  <c r="L6" i="87"/>
  <c r="M6" i="87" s="1"/>
  <c r="L5" i="87"/>
  <c r="M5" i="87" s="1"/>
  <c r="L4" i="87"/>
  <c r="M4" i="87" s="1"/>
  <c r="L9" i="88"/>
  <c r="M9" i="88" s="1"/>
  <c r="L8" i="88"/>
  <c r="M8" i="88" s="1"/>
  <c r="L7" i="88"/>
  <c r="M7" i="88" s="1"/>
  <c r="L6" i="88"/>
  <c r="M6" i="88" s="1"/>
  <c r="L5" i="88"/>
  <c r="M5" i="88" s="1"/>
  <c r="L4" i="88"/>
  <c r="M4" i="88" s="1"/>
  <c r="L9" i="86"/>
  <c r="M9" i="86" s="1"/>
  <c r="L8" i="86"/>
  <c r="M8" i="86" s="1"/>
  <c r="L7" i="86"/>
  <c r="M7" i="86" s="1"/>
  <c r="L6" i="86"/>
  <c r="M6" i="86" s="1"/>
  <c r="L5" i="86"/>
  <c r="M5" i="86" s="1"/>
  <c r="L4" i="86"/>
  <c r="M4" i="86" s="1"/>
  <c r="L9" i="85"/>
  <c r="M9" i="85" s="1"/>
  <c r="L8" i="85"/>
  <c r="M8" i="85" s="1"/>
  <c r="L7" i="85"/>
  <c r="M7" i="85" s="1"/>
  <c r="L6" i="85"/>
  <c r="M6" i="85" s="1"/>
  <c r="L5" i="85"/>
  <c r="M5" i="85" s="1"/>
  <c r="L4" i="85"/>
  <c r="M4" i="85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L9" i="82"/>
  <c r="M9" i="82" s="1"/>
  <c r="L8" i="82"/>
  <c r="M8" i="82" s="1"/>
  <c r="L7" i="82"/>
  <c r="M7" i="82" s="1"/>
  <c r="L6" i="82"/>
  <c r="M6" i="82" s="1"/>
  <c r="L5" i="82"/>
  <c r="M5" i="82" s="1"/>
  <c r="L4" i="82"/>
  <c r="M4" i="82" s="1"/>
  <c r="L9" i="81"/>
  <c r="M9" i="81" s="1"/>
  <c r="L8" i="81"/>
  <c r="M8" i="81" s="1"/>
  <c r="L7" i="81"/>
  <c r="M7" i="81" s="1"/>
  <c r="L6" i="81"/>
  <c r="M6" i="81" s="1"/>
  <c r="L5" i="81"/>
  <c r="M5" i="81" s="1"/>
  <c r="L4" i="81"/>
  <c r="M4" i="81" s="1"/>
  <c r="L9" i="80"/>
  <c r="M9" i="80" s="1"/>
  <c r="L8" i="80"/>
  <c r="M8" i="80" s="1"/>
  <c r="L7" i="80"/>
  <c r="M7" i="80" s="1"/>
  <c r="L6" i="80"/>
  <c r="M6" i="80" s="1"/>
  <c r="L5" i="80"/>
  <c r="M5" i="80" s="1"/>
  <c r="L4" i="80"/>
  <c r="M4" i="80" s="1"/>
  <c r="L9" i="79"/>
  <c r="M9" i="79" s="1"/>
  <c r="L8" i="79"/>
  <c r="M8" i="79" s="1"/>
  <c r="L7" i="79"/>
  <c r="M7" i="79" s="1"/>
  <c r="L6" i="79"/>
  <c r="M6" i="79" s="1"/>
  <c r="L5" i="79"/>
  <c r="M5" i="79" s="1"/>
  <c r="L4" i="79"/>
  <c r="M4" i="79" s="1"/>
  <c r="L9" i="78"/>
  <c r="M9" i="78" s="1"/>
  <c r="L8" i="78"/>
  <c r="M8" i="78" s="1"/>
  <c r="L7" i="78"/>
  <c r="M7" i="78" s="1"/>
  <c r="L6" i="78"/>
  <c r="M6" i="78" s="1"/>
  <c r="L5" i="78"/>
  <c r="M5" i="78" s="1"/>
  <c r="L4" i="78"/>
  <c r="M4" i="78" s="1"/>
  <c r="K9" i="75" l="1"/>
  <c r="K8" i="75"/>
  <c r="K7" i="75"/>
  <c r="K6" i="75"/>
  <c r="K5" i="75"/>
  <c r="L7" i="75" l="1"/>
  <c r="L6" i="90"/>
  <c r="M6" i="90" s="1"/>
  <c r="L8" i="75"/>
  <c r="L7" i="90"/>
  <c r="M7" i="90" s="1"/>
  <c r="L6" i="75"/>
  <c r="L5" i="90"/>
  <c r="M5" i="90" s="1"/>
  <c r="L5" i="75"/>
  <c r="L4" i="90"/>
  <c r="M4" i="90" s="1"/>
  <c r="L9" i="75"/>
  <c r="L8" i="90"/>
  <c r="M8" i="90" s="1"/>
  <c r="K4" i="75"/>
  <c r="L4" i="75" l="1"/>
  <c r="L3" i="90"/>
  <c r="M3" i="90" s="1"/>
</calcChain>
</file>

<file path=xl/comments1.xml><?xml version="1.0" encoding="utf-8"?>
<comments xmlns="http://schemas.openxmlformats.org/spreadsheetml/2006/main">
  <authors>
    <author>Roberta kloster</author>
  </authors>
  <commentList>
    <comment ref="J7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SEA. Ofício 2613/14 - CPA 5684/14
</t>
        </r>
      </text>
    </comment>
    <comment ref="J8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SEA. Ofício 2613/14 - CPA 5684/14
</t>
        </r>
      </text>
    </comment>
    <comment ref="J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01 Quantitativo cedido pela SEA. Ofício 2613/14 - CPA 5684/14
01 cedido ao CAV</t>
        </r>
      </text>
    </comment>
  </commentList>
</comments>
</file>

<file path=xl/comments2.xml><?xml version="1.0" encoding="utf-8"?>
<comments xmlns="http://schemas.openxmlformats.org/spreadsheetml/2006/main">
  <authors>
    <author>Roberta kloster</author>
  </authors>
  <commentList>
    <comment ref="K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SEA. Ofício 2613/14 - CPA 5684/14</t>
        </r>
      </text>
    </comment>
  </commentList>
</comments>
</file>

<file path=xl/comments3.xml><?xml version="1.0" encoding="utf-8"?>
<comments xmlns="http://schemas.openxmlformats.org/spreadsheetml/2006/main">
  <authors>
    <author>Roberta kloster</author>
  </authors>
  <commentList>
    <comment ref="K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SEA. Ofício 2613/14 - CPA 5684/14
</t>
        </r>
      </text>
    </comment>
  </commentList>
</comments>
</file>

<file path=xl/comments4.xml><?xml version="1.0" encoding="utf-8"?>
<comments xmlns="http://schemas.openxmlformats.org/spreadsheetml/2006/main">
  <authors>
    <author>Roberta kloster</author>
  </authors>
  <commentList>
    <comment ref="K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SEA. Ofício 2613/14 - CPA 5684/14</t>
        </r>
      </text>
    </comment>
  </commentList>
</comments>
</file>

<file path=xl/comments5.xml><?xml version="1.0" encoding="utf-8"?>
<comments xmlns="http://schemas.openxmlformats.org/spreadsheetml/2006/main">
  <authors>
    <author>Roberta kloster</author>
  </authors>
  <commentList>
    <comment ref="K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SEA. Ofício 2613/14 - CPA 5684/14</t>
        </r>
      </text>
    </comment>
    <comment ref="K9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reitoria</t>
        </r>
      </text>
    </comment>
  </commentList>
</comments>
</file>

<file path=xl/comments6.xml><?xml version="1.0" encoding="utf-8"?>
<comments xmlns="http://schemas.openxmlformats.org/spreadsheetml/2006/main">
  <authors>
    <author>Roberta kloster</author>
  </authors>
  <commentList>
    <comment ref="K6" authorId="0" shapeId="0">
      <text>
        <r>
          <rPr>
            <b/>
            <sz val="9"/>
            <color indexed="81"/>
            <rFont val="Segoe UI"/>
            <family val="2"/>
          </rPr>
          <t>Roberta kloster:</t>
        </r>
        <r>
          <rPr>
            <sz val="9"/>
            <color indexed="81"/>
            <rFont val="Segoe UI"/>
            <family val="2"/>
          </rPr>
          <t xml:space="preserve">
Quantitativo cedido pela SEA. Ofício 2613/14 - CPA 5684/14</t>
        </r>
      </text>
    </comment>
  </commentList>
</comments>
</file>

<file path=xl/sharedStrings.xml><?xml version="1.0" encoding="utf-8"?>
<sst xmlns="http://schemas.openxmlformats.org/spreadsheetml/2006/main" count="901" uniqueCount="116">
  <si>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</si>
  <si>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</si>
  <si>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</si>
  <si>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</si>
  <si>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</si>
  <si>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</si>
  <si>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</si>
  <si>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</si>
  <si>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</si>
  <si>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</si>
  <si>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</si>
  <si>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</si>
  <si>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</si>
  <si>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MARCA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</si>
  <si>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</si>
  <si>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</si>
  <si>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</si>
  <si>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</si>
  <si>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</si>
  <si>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</si>
  <si>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</si>
  <si>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</si>
  <si>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</si>
  <si>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</si>
  <si>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</si>
  <si>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</si>
  <si>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</si>
  <si>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</si>
  <si>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</si>
  <si>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</si>
  <si>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</si>
  <si>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</si>
  <si>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</si>
  <si>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</si>
  <si>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</si>
  <si>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Peça</t>
  </si>
  <si>
    <t>OBJETO: Aquisição de equipamentos de informática</t>
  </si>
  <si>
    <t>CENTRO PARTICIPANTE: REITORIA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</si>
  <si>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</si>
  <si>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</si>
  <si>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</si>
  <si>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</si>
  <si>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</si>
  <si>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CESFI</t>
  </si>
  <si>
    <t>CENTRO PARTICIPANTE: CEAVI</t>
  </si>
  <si>
    <t>CENTRO PARTICIPANTE: CCT</t>
  </si>
  <si>
    <t>CENTRO PARTICIPANTE: CEPLAN</t>
  </si>
  <si>
    <t>CENTRO PARTICIPANTE: CAV</t>
  </si>
  <si>
    <t>CENTRO PARTICIPANTE: CEO</t>
  </si>
  <si>
    <t>PROCESSO: 041/2013/SEA</t>
  </si>
  <si>
    <t>VIGÊNCIA DA ATA:  06/11/2013 até 06/11/2014</t>
  </si>
  <si>
    <t>Phlico Eletrônicos S/A</t>
  </si>
  <si>
    <t>Zoom Tecnologia Ltda</t>
  </si>
  <si>
    <t>Integra Tecnologia Ltda</t>
  </si>
  <si>
    <t>TI Conect Com. De Equipamentos</t>
  </si>
  <si>
    <t>Microcomputador Avançado</t>
  </si>
  <si>
    <t>Philco WorkDesk 7700v</t>
  </si>
  <si>
    <t>Notebook Básico</t>
  </si>
  <si>
    <t>Philco WorBook Q1476</t>
  </si>
  <si>
    <t>Servidor Local Rack</t>
  </si>
  <si>
    <t>Huawei TECAL RH2288 V2</t>
  </si>
  <si>
    <t>Switch Borda com POE 24P</t>
  </si>
  <si>
    <t>EDGE CORE ECS 3528MF</t>
  </si>
  <si>
    <t>Switch Borda sem POE 24P</t>
  </si>
  <si>
    <t>Enterasys Networks 08G20G4-24</t>
  </si>
  <si>
    <t>Switch Concentrador</t>
  </si>
  <si>
    <t>Huawei S5700-28C-EI</t>
  </si>
  <si>
    <t>SALDO</t>
  </si>
  <si>
    <t xml:space="preserve"> AF/OS nº  263/2014 Qtde. DT</t>
  </si>
  <si>
    <t xml:space="preserve"> AF/OS nº  276/2014 Qtde. DT</t>
  </si>
  <si>
    <t xml:space="preserve"> AF/OS nº  273/2014 Qtde. DT</t>
  </si>
  <si>
    <t>279/2014</t>
  </si>
  <si>
    <t>421/2014</t>
  </si>
  <si>
    <t xml:space="preserve"> Contrato nº 359/2014 Qtde. DT</t>
  </si>
  <si>
    <t xml:space="preserve"> AF/OS nº  629/2014 Qtde. DT</t>
  </si>
  <si>
    <t xml:space="preserve"> AF/OS nº  630/2014 Qtde. DT</t>
  </si>
  <si>
    <t>25/06/204</t>
  </si>
  <si>
    <t xml:space="preserve"> CONTRATO/OS nº  318/2014 Qtde. DT</t>
  </si>
  <si>
    <t xml:space="preserve"> AF/OS/Contrato nº 307/2014 Qtde. DT</t>
  </si>
  <si>
    <t xml:space="preserve"> AF/OS/contrato nº  308/2014 Qtde. DT</t>
  </si>
  <si>
    <t xml:space="preserve"> AF/OS/Contrato nº  634/2014 Qtde. DT</t>
  </si>
  <si>
    <t xml:space="preserve"> AF/OS nº  484/2014 Qtde. DT</t>
  </si>
  <si>
    <t xml:space="preserve"> AF/OS nº  416/2014 Qtde. DT</t>
  </si>
  <si>
    <t xml:space="preserve"> AF/OS nº  419/2014 Qtde. DT</t>
  </si>
  <si>
    <t xml:space="preserve"> AF/OS nº  314/2014 Qtde. DT</t>
  </si>
  <si>
    <t xml:space="preserve"> AF/OS nº  315/2014 Qtde. DT</t>
  </si>
  <si>
    <t xml:space="preserve"> AF/OS nº  316/2014 Qtde. DT</t>
  </si>
  <si>
    <t xml:space="preserve"> AF/OS nº  450/2014 Qtde. DT</t>
  </si>
  <si>
    <t xml:space="preserve"> AF/OS/Contrato 277/2014 Qtde. DT(ESTORNADO)</t>
  </si>
  <si>
    <t>05/05/2014 - FOI ESTORNADO</t>
  </si>
  <si>
    <t>Estorno</t>
  </si>
  <si>
    <t xml:space="preserve"> AF/CTT nº  0298/2014 Qtde. DT</t>
  </si>
  <si>
    <t xml:space="preserve"> AF/OS nº  0632/2014 Qtde. DT</t>
  </si>
  <si>
    <t xml:space="preserve"> AF/OS nº  1092/2014 Qtde. DT</t>
  </si>
  <si>
    <t xml:space="preserve"> AF/OS nº  1097/2014 Qtde. DT</t>
  </si>
  <si>
    <t xml:space="preserve"> AF/OS nº  1091/2014 Qtde. DT</t>
  </si>
  <si>
    <t xml:space="preserve"> AF/OS nº 1656/2014 Qtde. DT</t>
  </si>
  <si>
    <t>AF CANCELADA</t>
  </si>
  <si>
    <t>CONTRATO CANCELADO</t>
  </si>
  <si>
    <t xml:space="preserve"> AF/OS nº  418/2014 Qtde. DT</t>
  </si>
  <si>
    <t xml:space="preserve"> AF nº  538/2014 Qtde. DT</t>
  </si>
  <si>
    <t xml:space="preserve"> AF nº  1457/2014 Qtde. DT</t>
  </si>
  <si>
    <t xml:space="preserve"> AF nº  1456/2014 Qtde. DT</t>
  </si>
  <si>
    <t xml:space="preserve"> Contrato nº  340/2014 Qtde. DT</t>
  </si>
  <si>
    <t>Qtde Registrada + Aditivos</t>
  </si>
  <si>
    <t>Quantidade Utilizada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</si>
  <si>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</si>
  <si>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</si>
  <si>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</si>
  <si>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</si>
  <si>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</si>
  <si>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</si>
  <si>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Resumo Atualizado em 27/11/2014</t>
  </si>
  <si>
    <t>Pregão 041/2013/SEA - SRP</t>
  </si>
  <si>
    <t>Aquisição de equipamentos de informática</t>
  </si>
  <si>
    <t>Vigência  06/11/2013 até 06/11/2014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</si>
</sst>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&quot;R$&quot;\ #,##0.00"/>
    <numFmt numFmtId="168" formatCode="dd/mm/yy;@"/>
    <numFmt numFmtId="171" formatCode="_-* #,##0.00\ &quot;€&quot;_-;\-* #,##0.00\ &quot;€&quot;_-;_-* &quot;-&quot;??\ &quot;€&quot;_-;_-@_-"/>
    <numFmt numFmtId="174" formatCode="_-[$R$-416]\ * #,##0.00_-;\-[$R$-416]\ * #,##0.00_-;_-[$R$-416]\ * &quot;-&quot;??_-;_-@_-"/>
  </numFmts>
  <fonts count="22" x14ac:knownFonts="1">
    <font>
      <sz val="10"/>
      <name val="Arial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164" fontId="1" fillId="0" borderId="0" applyFill="0" applyBorder="0" applyAlignment="0" applyProtection="0"/>
    <xf numFmtId="165" fontId="1" fillId="0" borderId="0" applyFill="0" applyBorder="0" applyAlignment="0" applyProtection="0"/>
    <xf numFmtId="0" fontId="2" fillId="0" borderId="0" applyNumberFormat="0" applyFill="0" applyBorder="0" applyAlignment="0" applyProtection="0"/>
    <xf numFmtId="171" fontId="1" fillId="0" borderId="0" applyFont="0" applyFill="0" applyBorder="0" applyAlignment="0" applyProtection="0"/>
    <xf numFmtId="43" fontId="1" fillId="0" borderId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6">
    <xf numFmtId="0" fontId="0" fillId="0" borderId="0" xfId="0"/>
    <xf numFmtId="0" fontId="4" fillId="0" borderId="0" xfId="1" applyFont="1"/>
    <xf numFmtId="0" fontId="4" fillId="0" borderId="0" xfId="1" applyFont="1" applyFill="1" applyAlignment="1">
      <alignment vertical="center"/>
    </xf>
    <xf numFmtId="3" fontId="4" fillId="4" borderId="3" xfId="1" applyNumberFormat="1" applyFont="1" applyFill="1" applyBorder="1" applyAlignment="1" applyProtection="1">
      <alignment horizontal="center" vertical="center"/>
      <protection locked="0"/>
    </xf>
    <xf numFmtId="0" fontId="4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4" fillId="0" borderId="0" xfId="1" applyFont="1" applyBorder="1"/>
    <xf numFmtId="0" fontId="4" fillId="0" borderId="0" xfId="0" applyFont="1"/>
    <xf numFmtId="0" fontId="4" fillId="0" borderId="0" xfId="1" applyFont="1" applyFill="1" applyAlignment="1" applyProtection="1">
      <protection locked="0"/>
    </xf>
    <xf numFmtId="0" fontId="4" fillId="0" borderId="0" xfId="1" applyFont="1" applyProtection="1">
      <protection locked="0"/>
    </xf>
    <xf numFmtId="4" fontId="5" fillId="0" borderId="0" xfId="1" applyNumberFormat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166" fontId="5" fillId="0" borderId="0" xfId="0" applyNumberFormat="1" applyFont="1" applyFill="1" applyAlignment="1">
      <alignment horizontal="center" vertical="center" wrapText="1"/>
    </xf>
    <xf numFmtId="3" fontId="4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10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4" fillId="0" borderId="0" xfId="1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167" fontId="15" fillId="0" borderId="1" xfId="0" applyNumberFormat="1" applyFont="1" applyBorder="1" applyAlignment="1">
      <alignment horizontal="center" vertical="center"/>
    </xf>
    <xf numFmtId="0" fontId="5" fillId="2" borderId="1" xfId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1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168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8" borderId="1" xfId="0" applyFont="1" applyFill="1" applyBorder="1" applyAlignment="1">
      <alignment horizontal="center" vertical="center" wrapText="1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/>
      <protection locked="0"/>
    </xf>
    <xf numFmtId="3" fontId="4" fillId="4" borderId="1" xfId="1" applyNumberFormat="1" applyFont="1" applyFill="1" applyBorder="1" applyAlignment="1" applyProtection="1">
      <alignment horizontal="center" vertical="center"/>
      <protection locked="0"/>
    </xf>
    <xf numFmtId="41" fontId="4" fillId="8" borderId="1" xfId="0" applyNumberFormat="1" applyFont="1" applyFill="1" applyBorder="1" applyAlignment="1" applyProtection="1">
      <alignment horizontal="center" vertical="center"/>
      <protection locked="0"/>
    </xf>
    <xf numFmtId="0" fontId="5" fillId="2" borderId="7" xfId="1" applyNumberFormat="1" applyFont="1" applyFill="1" applyBorder="1" applyAlignment="1" applyProtection="1">
      <alignment horizontal="center" vertical="center" wrapText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4" borderId="10" xfId="1" applyNumberFormat="1" applyFont="1" applyFill="1" applyBorder="1" applyAlignment="1" applyProtection="1">
      <alignment horizontal="center" vertical="center"/>
      <protection locked="0"/>
    </xf>
    <xf numFmtId="0" fontId="5" fillId="7" borderId="1" xfId="0" applyNumberFormat="1" applyFont="1" applyFill="1" applyBorder="1" applyAlignment="1">
      <alignment horizontal="left" vertical="center" wrapText="1"/>
    </xf>
    <xf numFmtId="3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49" fontId="5" fillId="6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9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3" fontId="4" fillId="4" borderId="11" xfId="1" applyNumberFormat="1" applyFont="1" applyFill="1" applyBorder="1" applyAlignment="1" applyProtection="1">
      <alignment horizontal="center" vertical="center"/>
      <protection locked="0"/>
    </xf>
    <xf numFmtId="3" fontId="4" fillId="4" borderId="2" xfId="1" applyNumberFormat="1" applyFont="1" applyFill="1" applyBorder="1" applyAlignment="1" applyProtection="1">
      <alignment horizontal="center" vertical="center"/>
      <protection locked="0"/>
    </xf>
    <xf numFmtId="3" fontId="18" fillId="4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1" applyFont="1" applyBorder="1" applyProtection="1">
      <protection locked="0"/>
    </xf>
    <xf numFmtId="0" fontId="4" fillId="0" borderId="1" xfId="1" applyFont="1" applyBorder="1" applyProtection="1">
      <protection locked="0"/>
    </xf>
    <xf numFmtId="14" fontId="19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4" fillId="4" borderId="12" xfId="1" applyNumberFormat="1" applyFont="1" applyFill="1" applyBorder="1" applyAlignment="1" applyProtection="1">
      <alignment horizontal="center" vertical="center"/>
      <protection locked="0"/>
    </xf>
    <xf numFmtId="3" fontId="4" fillId="4" borderId="13" xfId="1" applyNumberFormat="1" applyFont="1" applyFill="1" applyBorder="1" applyAlignment="1" applyProtection="1">
      <alignment horizontal="center" vertical="center"/>
      <protection locked="0"/>
    </xf>
    <xf numFmtId="3" fontId="5" fillId="9" borderId="1" xfId="1" applyNumberFormat="1" applyFont="1" applyFill="1" applyBorder="1" applyAlignment="1" applyProtection="1">
      <alignment horizontal="center" vertical="center"/>
      <protection locked="0"/>
    </xf>
    <xf numFmtId="3" fontId="5" fillId="6" borderId="16" xfId="1" applyNumberFormat="1" applyFont="1" applyFill="1" applyBorder="1" applyAlignment="1" applyProtection="1">
      <alignment horizontal="center" vertical="center" wrapText="1"/>
      <protection locked="0"/>
    </xf>
    <xf numFmtId="3" fontId="4" fillId="4" borderId="10" xfId="1" applyNumberFormat="1" applyFont="1" applyFill="1" applyBorder="1" applyAlignment="1" applyProtection="1">
      <alignment horizontal="center" vertical="center"/>
      <protection locked="0"/>
    </xf>
    <xf numFmtId="0" fontId="4" fillId="0" borderId="0" xfId="1" applyFont="1" applyBorder="1" applyProtection="1">
      <protection locked="0"/>
    </xf>
    <xf numFmtId="0" fontId="4" fillId="0" borderId="0" xfId="1" applyFont="1" applyProtection="1">
      <protection locked="0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167" fontId="4" fillId="10" borderId="1" xfId="1" applyNumberFormat="1" applyFont="1" applyFill="1" applyBorder="1" applyAlignment="1">
      <alignment vertical="center"/>
    </xf>
    <xf numFmtId="167" fontId="21" fillId="10" borderId="1" xfId="1" applyNumberFormat="1" applyFont="1" applyFill="1" applyBorder="1"/>
    <xf numFmtId="0" fontId="20" fillId="11" borderId="19" xfId="1" applyFont="1" applyFill="1" applyBorder="1" applyAlignment="1">
      <alignment horizontal="left" vertical="center" wrapText="1"/>
    </xf>
    <xf numFmtId="0" fontId="20" fillId="11" borderId="20" xfId="1" applyFont="1" applyFill="1" applyBorder="1" applyAlignment="1">
      <alignment horizontal="left" vertical="center" wrapText="1"/>
    </xf>
    <xf numFmtId="0" fontId="20" fillId="11" borderId="18" xfId="1" applyFont="1" applyFill="1" applyBorder="1" applyAlignment="1">
      <alignment horizontal="left" vertical="center" wrapText="1"/>
    </xf>
    <xf numFmtId="0" fontId="20" fillId="11" borderId="17" xfId="1" applyFont="1" applyFill="1" applyBorder="1" applyAlignment="1">
      <alignment horizontal="left" vertical="center" wrapText="1"/>
    </xf>
    <xf numFmtId="0" fontId="20" fillId="11" borderId="8" xfId="1" applyFont="1" applyFill="1" applyBorder="1" applyAlignment="1" applyProtection="1">
      <alignment horizontal="left"/>
      <protection locked="0"/>
    </xf>
    <xf numFmtId="0" fontId="20" fillId="11" borderId="24" xfId="1" applyFont="1" applyFill="1" applyBorder="1" applyAlignment="1" applyProtection="1">
      <alignment horizontal="left"/>
      <protection locked="0"/>
    </xf>
    <xf numFmtId="0" fontId="20" fillId="11" borderId="9" xfId="1" applyFont="1" applyFill="1" applyBorder="1" applyAlignment="1" applyProtection="1">
      <alignment horizontal="left"/>
      <protection locked="0"/>
    </xf>
    <xf numFmtId="0" fontId="20" fillId="11" borderId="22" xfId="1" applyFont="1" applyFill="1" applyBorder="1" applyAlignment="1" applyProtection="1">
      <alignment horizontal="left"/>
      <protection locked="0"/>
    </xf>
    <xf numFmtId="0" fontId="20" fillId="11" borderId="14" xfId="1" applyFont="1" applyFill="1" applyBorder="1" applyAlignment="1" applyProtection="1">
      <alignment horizontal="left"/>
      <protection locked="0"/>
    </xf>
    <xf numFmtId="174" fontId="20" fillId="11" borderId="16" xfId="1" applyNumberFormat="1" applyFont="1" applyFill="1" applyBorder="1" applyAlignment="1" applyProtection="1">
      <alignment horizontal="right"/>
      <protection locked="0"/>
    </xf>
    <xf numFmtId="174" fontId="20" fillId="11" borderId="23" xfId="1" applyNumberFormat="1" applyFont="1" applyFill="1" applyBorder="1" applyAlignment="1" applyProtection="1">
      <alignment horizontal="right"/>
      <protection locked="0"/>
    </xf>
    <xf numFmtId="9" fontId="20" fillId="11" borderId="23" xfId="1" applyNumberFormat="1" applyFont="1" applyFill="1" applyBorder="1" applyAlignment="1">
      <alignment horizontal="right"/>
    </xf>
    <xf numFmtId="9" fontId="20" fillId="11" borderId="2" xfId="8" applyFont="1" applyFill="1" applyBorder="1" applyAlignment="1" applyProtection="1">
      <alignment horizontal="right"/>
      <protection locked="0"/>
    </xf>
    <xf numFmtId="0" fontId="20" fillId="11" borderId="0" xfId="1" applyFont="1" applyFill="1" applyBorder="1" applyAlignment="1">
      <alignment horizontal="left" vertical="center" wrapText="1"/>
    </xf>
    <xf numFmtId="0" fontId="20" fillId="11" borderId="21" xfId="1" applyFont="1" applyFill="1" applyBorder="1" applyAlignment="1">
      <alignment horizontal="left" vertical="center" wrapText="1"/>
    </xf>
    <xf numFmtId="0" fontId="20" fillId="11" borderId="14" xfId="1" applyFont="1" applyFill="1" applyBorder="1" applyAlignment="1">
      <alignment horizontal="left" vertical="center" wrapText="1"/>
    </xf>
    <xf numFmtId="0" fontId="20" fillId="11" borderId="22" xfId="1" applyFont="1" applyFill="1" applyBorder="1" applyAlignment="1">
      <alignment horizontal="left" vertical="center" wrapText="1"/>
    </xf>
    <xf numFmtId="0" fontId="20" fillId="11" borderId="15" xfId="1" applyFont="1" applyFill="1" applyBorder="1" applyAlignment="1">
      <alignment horizontal="left" vertical="center" wrapText="1"/>
    </xf>
    <xf numFmtId="0" fontId="20" fillId="11" borderId="17" xfId="1" applyFont="1" applyFill="1" applyBorder="1" applyAlignment="1" applyProtection="1">
      <alignment horizontal="left"/>
      <protection locked="0"/>
    </xf>
    <xf numFmtId="0" fontId="20" fillId="11" borderId="18" xfId="1" applyFont="1" applyFill="1" applyBorder="1" applyAlignment="1" applyProtection="1">
      <alignment horizontal="left"/>
      <protection locked="0"/>
    </xf>
    <xf numFmtId="0" fontId="20" fillId="11" borderId="20" xfId="1" applyFont="1" applyFill="1" applyBorder="1" applyAlignment="1" applyProtection="1">
      <alignment horizontal="left"/>
      <protection locked="0"/>
    </xf>
    <xf numFmtId="0" fontId="20" fillId="11" borderId="0" xfId="1" applyFont="1" applyFill="1" applyBorder="1" applyAlignment="1" applyProtection="1">
      <alignment horizontal="left"/>
      <protection locked="0"/>
    </xf>
    <xf numFmtId="0" fontId="5" fillId="7" borderId="14" xfId="0" applyNumberFormat="1" applyFont="1" applyFill="1" applyBorder="1" applyAlignment="1">
      <alignment horizontal="center" vertical="center" wrapText="1"/>
    </xf>
    <xf numFmtId="0" fontId="5" fillId="7" borderId="22" xfId="0" applyNumberFormat="1" applyFont="1" applyFill="1" applyBorder="1" applyAlignment="1">
      <alignment horizontal="center" vertical="center" wrapText="1"/>
    </xf>
  </cellXfs>
  <cellStyles count="10">
    <cellStyle name="Moeda 2" xfId="5"/>
    <cellStyle name="Normal" xfId="0" builtinId="0"/>
    <cellStyle name="Normal 2" xfId="1"/>
    <cellStyle name="Normal 3" xfId="7"/>
    <cellStyle name="Porcentagem 2" xfId="8"/>
    <cellStyle name="Separador de milhares 2" xfId="2"/>
    <cellStyle name="Separador de milhares 2 2" xfId="6"/>
    <cellStyle name="Separador de milhares 3" xfId="3"/>
    <cellStyle name="Título 5" xfId="4"/>
    <cellStyle name="Vírgula 2" xfId="9"/>
  </cellStyles>
  <dxfs count="153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3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4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Plan20"/>
  <dimension ref="A1:X9"/>
  <sheetViews>
    <sheetView zoomScale="90" zoomScaleNormal="90" workbookViewId="0">
      <selection activeCell="L14" sqref="L14"/>
    </sheetView>
  </sheetViews>
  <sheetFormatPr defaultColWidth="9.7109375" defaultRowHeight="27.75" customHeight="1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28" style="11" customWidth="1"/>
    <col min="5" max="5" width="22.7109375" style="11" customWidth="1"/>
    <col min="6" max="6" width="12.28515625" style="10" customWidth="1"/>
    <col min="7" max="7" width="7.7109375" style="27" bestFit="1" customWidth="1"/>
    <col min="8" max="8" width="6.5703125" style="27" bestFit="1" customWidth="1"/>
    <col min="9" max="9" width="12.7109375" style="2" bestFit="1" customWidth="1"/>
    <col min="10" max="10" width="9.42578125" style="8" customWidth="1"/>
    <col min="11" max="11" width="13.28515625" style="12" customWidth="1"/>
    <col min="12" max="12" width="12.5703125" style="13" customWidth="1"/>
    <col min="13" max="13" width="11.85546875" style="76" bestFit="1" customWidth="1"/>
    <col min="14" max="14" width="11.7109375" style="76" customWidth="1"/>
    <col min="15" max="15" width="11.5703125" style="76" customWidth="1"/>
    <col min="16" max="16" width="10.5703125" style="9" bestFit="1" customWidth="1"/>
    <col min="17" max="18" width="10.5703125" style="6" bestFit="1" customWidth="1"/>
    <col min="19" max="21" width="10.5703125" style="1" bestFit="1" customWidth="1"/>
    <col min="22" max="22" width="10.5703125" style="7" bestFit="1" customWidth="1"/>
    <col min="23" max="24" width="10.5703125" style="1" bestFit="1" customWidth="1"/>
    <col min="25" max="16384" width="9.7109375" style="1"/>
  </cols>
  <sheetData>
    <row r="1" spans="1:24" ht="27.75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 t="s">
        <v>50</v>
      </c>
      <c r="K1" s="51"/>
      <c r="L1" s="51"/>
      <c r="M1" s="52" t="s">
        <v>68</v>
      </c>
      <c r="N1" s="52" t="s">
        <v>69</v>
      </c>
      <c r="O1" s="52" t="s">
        <v>70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</row>
    <row r="2" spans="1:24" ht="27.75" customHeight="1" x14ac:dyDescent="0.25">
      <c r="A2" s="51" t="s">
        <v>37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4" s="2" customFormat="1" ht="27.75" customHeight="1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13</v>
      </c>
      <c r="F3" s="35" t="s">
        <v>8</v>
      </c>
      <c r="G3" s="36" t="s">
        <v>4</v>
      </c>
      <c r="H3" s="37" t="s">
        <v>14</v>
      </c>
      <c r="I3" s="38" t="s">
        <v>6</v>
      </c>
      <c r="J3" s="39" t="s">
        <v>15</v>
      </c>
      <c r="K3" s="40" t="s">
        <v>0</v>
      </c>
      <c r="L3" s="36" t="s">
        <v>9</v>
      </c>
      <c r="M3" s="49">
        <v>41738</v>
      </c>
      <c r="N3" s="49">
        <v>41751</v>
      </c>
      <c r="O3" s="49">
        <v>41737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</row>
    <row r="4" spans="1:24" ht="27.75" customHeight="1" x14ac:dyDescent="0.25">
      <c r="A4" s="28" t="s">
        <v>51</v>
      </c>
      <c r="B4" s="29"/>
      <c r="C4" s="29">
        <v>1</v>
      </c>
      <c r="D4" s="31" t="s">
        <v>55</v>
      </c>
      <c r="E4" s="32" t="s">
        <v>56</v>
      </c>
      <c r="F4" s="30" t="s">
        <v>35</v>
      </c>
      <c r="G4" s="30">
        <v>30</v>
      </c>
      <c r="H4" s="30">
        <v>20</v>
      </c>
      <c r="I4" s="33">
        <v>3094.25</v>
      </c>
      <c r="J4" s="43">
        <v>60</v>
      </c>
      <c r="K4" s="44">
        <f>J4-(SUM(M4:X4))</f>
        <v>50</v>
      </c>
      <c r="L4" s="45" t="str">
        <f>IF(K4&lt;0,"ATENÇÃO","OK")</f>
        <v>OK</v>
      </c>
      <c r="M4" s="46">
        <v>0</v>
      </c>
      <c r="N4" s="46">
        <v>10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</row>
    <row r="5" spans="1:24" ht="27.75" customHeight="1" x14ac:dyDescent="0.25">
      <c r="A5" s="28" t="s">
        <v>51</v>
      </c>
      <c r="B5" s="29"/>
      <c r="C5" s="29">
        <v>4</v>
      </c>
      <c r="D5" s="31" t="s">
        <v>57</v>
      </c>
      <c r="E5" s="32" t="s">
        <v>58</v>
      </c>
      <c r="F5" s="30" t="s">
        <v>35</v>
      </c>
      <c r="G5" s="30">
        <v>30</v>
      </c>
      <c r="H5" s="30">
        <v>20</v>
      </c>
      <c r="I5" s="33">
        <v>2190</v>
      </c>
      <c r="J5" s="43">
        <v>2</v>
      </c>
      <c r="K5" s="44">
        <f t="shared" ref="K5:K9" si="0">J5-(SUM(M5:X5))</f>
        <v>0</v>
      </c>
      <c r="L5" s="45" t="str">
        <f t="shared" ref="L5:L9" si="1">IF(K5&lt;0,"ATENÇÃO","OK")</f>
        <v>OK</v>
      </c>
      <c r="M5" s="74">
        <v>0</v>
      </c>
      <c r="N5" s="74">
        <v>2</v>
      </c>
      <c r="O5" s="74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</row>
    <row r="6" spans="1:24" ht="27.75" customHeight="1" x14ac:dyDescent="0.25">
      <c r="A6" s="28" t="s">
        <v>52</v>
      </c>
      <c r="B6" s="29"/>
      <c r="C6" s="29">
        <v>5</v>
      </c>
      <c r="D6" s="31" t="s">
        <v>59</v>
      </c>
      <c r="E6" s="32" t="s">
        <v>60</v>
      </c>
      <c r="F6" s="30" t="s">
        <v>35</v>
      </c>
      <c r="G6" s="30">
        <v>30</v>
      </c>
      <c r="H6" s="30">
        <v>20</v>
      </c>
      <c r="I6" s="33">
        <v>11590</v>
      </c>
      <c r="J6" s="43">
        <f>20</f>
        <v>20</v>
      </c>
      <c r="K6" s="44">
        <f t="shared" si="0"/>
        <v>0</v>
      </c>
      <c r="L6" s="45" t="str">
        <f t="shared" si="1"/>
        <v>OK</v>
      </c>
      <c r="M6" s="74">
        <v>20</v>
      </c>
      <c r="N6" s="74">
        <v>0</v>
      </c>
      <c r="O6" s="74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</row>
    <row r="7" spans="1:24" ht="27.75" customHeight="1" x14ac:dyDescent="0.25">
      <c r="A7" s="28" t="s">
        <v>53</v>
      </c>
      <c r="B7" s="29"/>
      <c r="C7" s="29">
        <v>7</v>
      </c>
      <c r="D7" s="31" t="s">
        <v>61</v>
      </c>
      <c r="E7" s="32" t="s">
        <v>62</v>
      </c>
      <c r="F7" s="30" t="s">
        <v>35</v>
      </c>
      <c r="G7" s="30">
        <v>30</v>
      </c>
      <c r="H7" s="30">
        <v>20</v>
      </c>
      <c r="I7" s="33">
        <v>2162</v>
      </c>
      <c r="J7" s="43">
        <f>10+16</f>
        <v>26</v>
      </c>
      <c r="K7" s="44">
        <f t="shared" si="0"/>
        <v>24</v>
      </c>
      <c r="L7" s="45" t="str">
        <f t="shared" si="1"/>
        <v>OK</v>
      </c>
      <c r="M7" s="74">
        <v>0</v>
      </c>
      <c r="N7" s="74">
        <v>0</v>
      </c>
      <c r="O7" s="74">
        <v>2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</row>
    <row r="8" spans="1:24" ht="27.75" customHeight="1" x14ac:dyDescent="0.25">
      <c r="A8" s="28" t="s">
        <v>54</v>
      </c>
      <c r="B8" s="29"/>
      <c r="C8" s="29">
        <v>8</v>
      </c>
      <c r="D8" s="31" t="s">
        <v>63</v>
      </c>
      <c r="E8" s="32" t="s">
        <v>64</v>
      </c>
      <c r="F8" s="30" t="s">
        <v>35</v>
      </c>
      <c r="G8" s="30">
        <v>30</v>
      </c>
      <c r="H8" s="30">
        <v>20</v>
      </c>
      <c r="I8" s="33">
        <v>2130</v>
      </c>
      <c r="J8" s="43">
        <v>2</v>
      </c>
      <c r="K8" s="44">
        <f t="shared" si="0"/>
        <v>2</v>
      </c>
      <c r="L8" s="45" t="str">
        <f t="shared" si="1"/>
        <v>OK</v>
      </c>
      <c r="M8" s="74">
        <v>0</v>
      </c>
      <c r="N8" s="74">
        <v>0</v>
      </c>
      <c r="O8" s="74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</row>
    <row r="9" spans="1:24" ht="27.75" customHeight="1" x14ac:dyDescent="0.25">
      <c r="A9" s="28" t="s">
        <v>52</v>
      </c>
      <c r="B9" s="29"/>
      <c r="C9" s="29">
        <v>9</v>
      </c>
      <c r="D9" s="31" t="s">
        <v>65</v>
      </c>
      <c r="E9" s="32" t="s">
        <v>66</v>
      </c>
      <c r="F9" s="30" t="s">
        <v>35</v>
      </c>
      <c r="G9" s="30">
        <v>30</v>
      </c>
      <c r="H9" s="30">
        <v>20</v>
      </c>
      <c r="I9" s="33">
        <v>8700</v>
      </c>
      <c r="J9" s="43">
        <f>2+1-1</f>
        <v>2</v>
      </c>
      <c r="K9" s="44">
        <f t="shared" si="0"/>
        <v>0</v>
      </c>
      <c r="L9" s="45" t="str">
        <f t="shared" si="1"/>
        <v>OK</v>
      </c>
      <c r="M9" s="74">
        <v>2</v>
      </c>
      <c r="N9" s="74">
        <v>0</v>
      </c>
      <c r="O9" s="74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</row>
  </sheetData>
  <mergeCells count="16">
    <mergeCell ref="X1:X2"/>
    <mergeCell ref="R1:R2"/>
    <mergeCell ref="S1:S2"/>
    <mergeCell ref="T1:T2"/>
    <mergeCell ref="U1:U2"/>
    <mergeCell ref="V1:V2"/>
    <mergeCell ref="N1:N2"/>
    <mergeCell ref="O1:O2"/>
    <mergeCell ref="P1:P2"/>
    <mergeCell ref="Q1:Q2"/>
    <mergeCell ref="W1:W2"/>
    <mergeCell ref="A1:C1"/>
    <mergeCell ref="J1:L1"/>
    <mergeCell ref="D1:I1"/>
    <mergeCell ref="A2:L2"/>
    <mergeCell ref="M1:M2"/>
  </mergeCells>
  <phoneticPr fontId="0" type="noConversion"/>
  <conditionalFormatting sqref="P4:X4">
    <cfRule type="cellIs" dxfId="146" priority="43" stopIfTrue="1" operator="greaterThan">
      <formula>0</formula>
    </cfRule>
    <cfRule type="cellIs" dxfId="145" priority="44" stopIfTrue="1" operator="greaterThan">
      <formula>0</formula>
    </cfRule>
    <cfRule type="cellIs" dxfId="144" priority="45" stopIfTrue="1" operator="greaterThan">
      <formula>0</formula>
    </cfRule>
  </conditionalFormatting>
  <conditionalFormatting sqref="P5:X9">
    <cfRule type="cellIs" dxfId="143" priority="13" stopIfTrue="1" operator="greaterThan">
      <formula>0</formula>
    </cfRule>
    <cfRule type="cellIs" dxfId="142" priority="14" stopIfTrue="1" operator="greaterThan">
      <formula>0</formula>
    </cfRule>
    <cfRule type="cellIs" dxfId="141" priority="15" stopIfTrue="1" operator="greaterThan">
      <formula>0</formula>
    </cfRule>
  </conditionalFormatting>
  <conditionalFormatting sqref="M4:O4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M5:O9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opLeftCell="A4" zoomScale="90" zoomScaleNormal="90" workbookViewId="0">
      <selection activeCell="D6" sqref="D6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3" t="s">
        <v>71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38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3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0</v>
      </c>
      <c r="M4" s="45" t="str">
        <f>IF(L4&lt;0,"ATENÇÃO","OK")</f>
        <v>OK</v>
      </c>
      <c r="N4" s="47">
        <v>60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4</v>
      </c>
      <c r="M5" s="45" t="str">
        <f t="shared" ref="M5:M9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v>0</v>
      </c>
      <c r="L6" s="44">
        <f t="shared" si="0"/>
        <v>0</v>
      </c>
      <c r="M6" s="45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2</v>
      </c>
      <c r="M7" s="45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0</v>
      </c>
      <c r="L8" s="44">
        <f t="shared" si="0"/>
        <v>0</v>
      </c>
      <c r="M8" s="45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O4:Y4">
    <cfRule type="cellIs" dxfId="134" priority="7" stopIfTrue="1" operator="greaterThan">
      <formula>0</formula>
    </cfRule>
    <cfRule type="cellIs" dxfId="133" priority="8" stopIfTrue="1" operator="greaterThan">
      <formula>0</formula>
    </cfRule>
    <cfRule type="cellIs" dxfId="132" priority="9" stopIfTrue="1" operator="greaterThan">
      <formula>0</formula>
    </cfRule>
  </conditionalFormatting>
  <conditionalFormatting sqref="N6:Y9 O5:Y5">
    <cfRule type="cellIs" dxfId="131" priority="4" stopIfTrue="1" operator="greaterThan">
      <formula>0</formula>
    </cfRule>
    <cfRule type="cellIs" dxfId="130" priority="5" stopIfTrue="1" operator="greaterThan">
      <formula>0</formula>
    </cfRule>
    <cfRule type="cellIs" dxfId="129" priority="6" stopIfTrue="1" operator="greaterThan">
      <formula>0</formula>
    </cfRule>
  </conditionalFormatting>
  <conditionalFormatting sqref="N5">
    <cfRule type="cellIs" dxfId="128" priority="1" stopIfTrue="1" operator="greaterThan">
      <formula>0</formula>
    </cfRule>
    <cfRule type="cellIs" dxfId="127" priority="2" stopIfTrue="1" operator="greaterThan">
      <formula>0</formula>
    </cfRule>
    <cfRule type="cellIs" dxfId="12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opLeftCell="A7" zoomScale="90" zoomScaleNormal="90" workbookViewId="0">
      <selection sqref="A1:Y9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72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39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0</v>
      </c>
      <c r="M4" s="45" t="str">
        <f>IF(L4&lt;0,"ATENÇÃO","OK")</f>
        <v>OK</v>
      </c>
      <c r="N4" s="46">
        <v>60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4</v>
      </c>
      <c r="M5" s="45" t="str">
        <f t="shared" ref="M5:M9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v>0</v>
      </c>
      <c r="L6" s="44">
        <f t="shared" si="0"/>
        <v>0</v>
      </c>
      <c r="M6" s="45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2</v>
      </c>
      <c r="M7" s="45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1</v>
      </c>
      <c r="M8" s="45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N4:Y4">
    <cfRule type="cellIs" dxfId="125" priority="4" stopIfTrue="1" operator="greaterThan">
      <formula>0</formula>
    </cfRule>
    <cfRule type="cellIs" dxfId="124" priority="5" stopIfTrue="1" operator="greaterThan">
      <formula>0</formula>
    </cfRule>
    <cfRule type="cellIs" dxfId="123" priority="6" stopIfTrue="1" operator="greaterThan">
      <formula>0</formula>
    </cfRule>
  </conditionalFormatting>
  <conditionalFormatting sqref="N5:Y9">
    <cfRule type="cellIs" dxfId="122" priority="1" stopIfTrue="1" operator="greaterThan">
      <formula>0</formula>
    </cfRule>
    <cfRule type="cellIs" dxfId="121" priority="2" stopIfTrue="1" operator="greaterThan">
      <formula>0</formula>
    </cfRule>
    <cfRule type="cellIs" dxfId="12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zoomScale="90" zoomScaleNormal="90" workbookViewId="0">
      <selection activeCell="G16" sqref="G16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103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40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73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10</v>
      </c>
      <c r="M4" s="45" t="str">
        <f>IF(L4&lt;0,"ATENÇÃO","OK")</f>
        <v>OK</v>
      </c>
      <c r="N4" s="46">
        <v>50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4</v>
      </c>
      <c r="M5" s="45" t="str">
        <f t="shared" ref="M5:M9" si="1">IF(L5&lt;0,"ATENÇÃO","OK")</f>
        <v>OK</v>
      </c>
      <c r="N5" s="74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v>0</v>
      </c>
      <c r="L6" s="44">
        <f t="shared" si="0"/>
        <v>0</v>
      </c>
      <c r="M6" s="45" t="str">
        <f t="shared" si="1"/>
        <v>OK</v>
      </c>
      <c r="N6" s="74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2</v>
      </c>
      <c r="M7" s="45" t="str">
        <f t="shared" si="1"/>
        <v>OK</v>
      </c>
      <c r="N7" s="74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1</v>
      </c>
      <c r="M8" s="45" t="str">
        <f t="shared" si="1"/>
        <v>OK</v>
      </c>
      <c r="N8" s="74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74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  <row r="10" spans="1:25" x14ac:dyDescent="0.25">
      <c r="N10" s="75"/>
    </row>
    <row r="11" spans="1:25" x14ac:dyDescent="0.25">
      <c r="N11" s="75"/>
    </row>
    <row r="12" spans="1:25" x14ac:dyDescent="0.25">
      <c r="N12" s="75"/>
    </row>
    <row r="13" spans="1:25" x14ac:dyDescent="0.25">
      <c r="N13" s="75"/>
    </row>
    <row r="14" spans="1:25" x14ac:dyDescent="0.25">
      <c r="N14" s="75"/>
    </row>
    <row r="15" spans="1:25" x14ac:dyDescent="0.25">
      <c r="N15" s="75"/>
    </row>
    <row r="16" spans="1:25" x14ac:dyDescent="0.25">
      <c r="N16" s="75"/>
    </row>
    <row r="17" spans="14:14" x14ac:dyDescent="0.25">
      <c r="N17" s="75"/>
    </row>
    <row r="18" spans="14:14" x14ac:dyDescent="0.25">
      <c r="N18" s="75"/>
    </row>
    <row r="19" spans="14:14" x14ac:dyDescent="0.25">
      <c r="N19" s="75"/>
    </row>
    <row r="20" spans="14:14" x14ac:dyDescent="0.25">
      <c r="N20" s="75"/>
    </row>
    <row r="21" spans="14:14" x14ac:dyDescent="0.25">
      <c r="N21" s="75"/>
    </row>
    <row r="22" spans="14:14" x14ac:dyDescent="0.25">
      <c r="N22" s="75"/>
    </row>
    <row r="23" spans="14:14" x14ac:dyDescent="0.25">
      <c r="N23" s="75"/>
    </row>
    <row r="24" spans="14:14" x14ac:dyDescent="0.25">
      <c r="N24" s="75"/>
    </row>
    <row r="25" spans="14:14" x14ac:dyDescent="0.25">
      <c r="N25" s="75"/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O4:Y9 N5:N9">
    <cfRule type="cellIs" dxfId="119" priority="7" stopIfTrue="1" operator="greaterThan">
      <formula>0</formula>
    </cfRule>
    <cfRule type="cellIs" dxfId="118" priority="8" stopIfTrue="1" operator="greaterThan">
      <formula>0</formula>
    </cfRule>
    <cfRule type="cellIs" dxfId="117" priority="9" stopIfTrue="1" operator="greaterThan">
      <formula>0</formula>
    </cfRule>
  </conditionalFormatting>
  <conditionalFormatting sqref="N4">
    <cfRule type="cellIs" dxfId="116" priority="1" stopIfTrue="1" operator="greaterThan">
      <formula>0</formula>
    </cfRule>
    <cfRule type="cellIs" dxfId="115" priority="2" stopIfTrue="1" operator="greaterThan">
      <formula>0</formula>
    </cfRule>
    <cfRule type="cellIs" dxfId="11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9"/>
  <sheetViews>
    <sheetView topLeftCell="C1" zoomScale="90" zoomScaleNormal="90" workbookViewId="0">
      <selection activeCell="C6" sqref="C6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7" width="11.8554687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87</v>
      </c>
      <c r="O1" s="52" t="s">
        <v>96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41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9">
        <v>41775</v>
      </c>
      <c r="O3" s="49">
        <v>74805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60</v>
      </c>
      <c r="M4" s="45" t="str">
        <f>IF(L4&lt;0,"ATENÇÃO","OK")</f>
        <v>OK</v>
      </c>
      <c r="N4" s="46">
        <v>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4</v>
      </c>
      <c r="M5" s="45" t="str">
        <f t="shared" ref="M5:M9" si="1">IF(L5&lt;0,"ATENÇÃO","OK")</f>
        <v>OK</v>
      </c>
      <c r="N5" s="50">
        <v>0</v>
      </c>
      <c r="O5" s="50">
        <v>0</v>
      </c>
      <c r="P5" s="50">
        <v>0</v>
      </c>
      <c r="Q5" s="64">
        <v>0</v>
      </c>
      <c r="R5" s="65">
        <v>0</v>
      </c>
      <c r="S5" s="65">
        <v>0</v>
      </c>
      <c r="T5" s="3">
        <v>0</v>
      </c>
      <c r="U5" s="65">
        <v>0</v>
      </c>
      <c r="V5" s="65">
        <v>0</v>
      </c>
      <c r="W5" s="65">
        <v>0</v>
      </c>
      <c r="X5" s="65">
        <v>0</v>
      </c>
      <c r="Y5" s="65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f>0+1</f>
        <v>1</v>
      </c>
      <c r="L6" s="44">
        <f t="shared" si="0"/>
        <v>-1</v>
      </c>
      <c r="M6" s="45" t="str">
        <f t="shared" si="1"/>
        <v>ATENÇÃO</v>
      </c>
      <c r="N6" s="50">
        <v>1</v>
      </c>
      <c r="O6" s="50">
        <v>1</v>
      </c>
      <c r="P6" s="50">
        <v>0</v>
      </c>
      <c r="Q6" s="64">
        <v>0</v>
      </c>
      <c r="R6" s="65">
        <v>0</v>
      </c>
      <c r="S6" s="65">
        <v>0</v>
      </c>
      <c r="T6" s="3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2</v>
      </c>
      <c r="M7" s="45" t="str">
        <f t="shared" si="1"/>
        <v>OK</v>
      </c>
      <c r="N7" s="50">
        <v>0</v>
      </c>
      <c r="O7" s="50">
        <v>0</v>
      </c>
      <c r="P7" s="50">
        <v>0</v>
      </c>
      <c r="Q7" s="64">
        <v>0</v>
      </c>
      <c r="R7" s="65">
        <v>0</v>
      </c>
      <c r="S7" s="65">
        <v>0</v>
      </c>
      <c r="T7" s="3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0</v>
      </c>
      <c r="L8" s="44">
        <f t="shared" si="0"/>
        <v>0</v>
      </c>
      <c r="M8" s="45" t="str">
        <f t="shared" si="1"/>
        <v>OK</v>
      </c>
      <c r="N8" s="50">
        <v>0</v>
      </c>
      <c r="O8" s="50">
        <v>0</v>
      </c>
      <c r="P8" s="50">
        <v>0</v>
      </c>
      <c r="Q8" s="64">
        <v>0</v>
      </c>
      <c r="R8" s="65">
        <v>0</v>
      </c>
      <c r="S8" s="65">
        <v>0</v>
      </c>
      <c r="T8" s="3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50">
        <v>0</v>
      </c>
      <c r="O9" s="50">
        <v>0</v>
      </c>
      <c r="P9" s="50">
        <v>0</v>
      </c>
      <c r="Q9" s="64">
        <v>0</v>
      </c>
      <c r="R9" s="65">
        <v>0</v>
      </c>
      <c r="S9" s="65">
        <v>0</v>
      </c>
      <c r="T9" s="3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U4:Y4">
    <cfRule type="cellIs" dxfId="113" priority="22" stopIfTrue="1" operator="greaterThan">
      <formula>0</formula>
    </cfRule>
    <cfRule type="cellIs" dxfId="112" priority="23" stopIfTrue="1" operator="greaterThan">
      <formula>0</formula>
    </cfRule>
    <cfRule type="cellIs" dxfId="111" priority="24" stopIfTrue="1" operator="greaterThan">
      <formula>0</formula>
    </cfRule>
  </conditionalFormatting>
  <conditionalFormatting sqref="U5:Y9">
    <cfRule type="cellIs" dxfId="110" priority="19" stopIfTrue="1" operator="greaterThan">
      <formula>0</formula>
    </cfRule>
    <cfRule type="cellIs" dxfId="109" priority="20" stopIfTrue="1" operator="greaterThan">
      <formula>0</formula>
    </cfRule>
    <cfRule type="cellIs" dxfId="108" priority="21" stopIfTrue="1" operator="greaterThan">
      <formula>0</formula>
    </cfRule>
  </conditionalFormatting>
  <conditionalFormatting sqref="N4:T4">
    <cfRule type="cellIs" dxfId="107" priority="4" stopIfTrue="1" operator="greaterThan">
      <formula>0</formula>
    </cfRule>
    <cfRule type="cellIs" dxfId="106" priority="5" stopIfTrue="1" operator="greaterThan">
      <formula>0</formula>
    </cfRule>
    <cfRule type="cellIs" dxfId="105" priority="6" stopIfTrue="1" operator="greaterThan">
      <formula>0</formula>
    </cfRule>
  </conditionalFormatting>
  <conditionalFormatting sqref="N5:T9">
    <cfRule type="cellIs" dxfId="104" priority="1" stopIfTrue="1" operator="greaterThan">
      <formula>0</formula>
    </cfRule>
    <cfRule type="cellIs" dxfId="103" priority="2" stopIfTrue="1" operator="greaterThan">
      <formula>0</formula>
    </cfRule>
    <cfRule type="cellIs" dxfId="10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9"/>
  <sheetViews>
    <sheetView zoomScale="90" zoomScaleNormal="90" workbookViewId="0">
      <selection activeCell="K6" sqref="K6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73</v>
      </c>
      <c r="O1" s="52" t="s">
        <v>74</v>
      </c>
      <c r="P1" s="52" t="s">
        <v>75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42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 t="s">
        <v>74</v>
      </c>
      <c r="P2" s="52" t="s">
        <v>75</v>
      </c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1">
        <v>41753</v>
      </c>
      <c r="O3" s="41">
        <v>41815</v>
      </c>
      <c r="P3" s="41" t="s">
        <v>76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0</v>
      </c>
      <c r="M4" s="45" t="str">
        <f>IF(L4&lt;0,"ATENÇÃO","OK")</f>
        <v>OK</v>
      </c>
      <c r="N4" s="46">
        <v>60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0</v>
      </c>
      <c r="M5" s="45" t="str">
        <f t="shared" ref="M5:M9" si="1">IF(L5&lt;0,"ATENÇÃO","OK")</f>
        <v>OK</v>
      </c>
      <c r="N5" s="46">
        <v>4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f>0+1</f>
        <v>1</v>
      </c>
      <c r="L6" s="44">
        <f t="shared" si="0"/>
        <v>1</v>
      </c>
      <c r="M6" s="45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0</v>
      </c>
      <c r="M7" s="45" t="str">
        <f t="shared" si="1"/>
        <v>OK</v>
      </c>
      <c r="N7" s="46">
        <v>0</v>
      </c>
      <c r="O7" s="46">
        <v>0</v>
      </c>
      <c r="P7" s="46">
        <v>2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0</v>
      </c>
      <c r="M8" s="45" t="str">
        <f t="shared" si="1"/>
        <v>OK</v>
      </c>
      <c r="N8" s="46">
        <v>0</v>
      </c>
      <c r="O8" s="46">
        <v>1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U1:U2"/>
    <mergeCell ref="W1:W2"/>
    <mergeCell ref="X1:X2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</mergeCells>
  <conditionalFormatting sqref="Q4:Y4">
    <cfRule type="cellIs" dxfId="101" priority="10" stopIfTrue="1" operator="greaterThan">
      <formula>0</formula>
    </cfRule>
    <cfRule type="cellIs" dxfId="100" priority="11" stopIfTrue="1" operator="greaterThan">
      <formula>0</formula>
    </cfRule>
    <cfRule type="cellIs" dxfId="99" priority="12" stopIfTrue="1" operator="greaterThan">
      <formula>0</formula>
    </cfRule>
  </conditionalFormatting>
  <conditionalFormatting sqref="N6:Y6 Q5:Y5 N9:Y9 Q7:Y8">
    <cfRule type="cellIs" dxfId="98" priority="7" stopIfTrue="1" operator="greaterThan">
      <formula>0</formula>
    </cfRule>
    <cfRule type="cellIs" dxfId="97" priority="8" stopIfTrue="1" operator="greaterThan">
      <formula>0</formula>
    </cfRule>
    <cfRule type="cellIs" dxfId="96" priority="9" stopIfTrue="1" operator="greaterThan">
      <formula>0</formula>
    </cfRule>
  </conditionalFormatting>
  <conditionalFormatting sqref="N4:P5">
    <cfRule type="cellIs" dxfId="95" priority="4" stopIfTrue="1" operator="greaterThan">
      <formula>0</formula>
    </cfRule>
    <cfRule type="cellIs" dxfId="94" priority="5" stopIfTrue="1" operator="greaterThan">
      <formula>0</formula>
    </cfRule>
    <cfRule type="cellIs" dxfId="93" priority="6" stopIfTrue="1" operator="greaterThan">
      <formula>0</formula>
    </cfRule>
  </conditionalFormatting>
  <conditionalFormatting sqref="N7:P8">
    <cfRule type="cellIs" dxfId="92" priority="1" stopIfTrue="1" operator="greaterThan">
      <formula>0</formula>
    </cfRule>
    <cfRule type="cellIs" dxfId="91" priority="2" stopIfTrue="1" operator="greaterThan">
      <formula>0</formula>
    </cfRule>
    <cfRule type="cellIs" dxfId="9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opLeftCell="D1" zoomScale="90" zoomScaleNormal="90" workbookViewId="0">
      <selection activeCell="N1" sqref="N1:P1048576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6" width="17.28515625" style="9" bestFit="1" customWidth="1"/>
    <col min="17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100</v>
      </c>
      <c r="O1" s="52" t="s">
        <v>101</v>
      </c>
      <c r="P1" s="52" t="s">
        <v>102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43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9">
        <v>41801</v>
      </c>
      <c r="O3" s="49">
        <v>41922</v>
      </c>
      <c r="P3" s="49">
        <v>41922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24</v>
      </c>
      <c r="M4" s="45" t="str">
        <f>IF(L4&lt;0,"ATENÇÃO","OK")</f>
        <v>OK</v>
      </c>
      <c r="N4" s="46">
        <v>36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1</v>
      </c>
      <c r="M5" s="45" t="str">
        <f t="shared" ref="M5:M9" si="1">IF(L5&lt;0,"ATENÇÃO","OK")</f>
        <v>OK</v>
      </c>
      <c r="N5" s="46">
        <v>3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v>0</v>
      </c>
      <c r="L6" s="44">
        <f t="shared" si="0"/>
        <v>0</v>
      </c>
      <c r="M6" s="45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0</v>
      </c>
      <c r="M7" s="45" t="str">
        <f t="shared" si="1"/>
        <v>OK</v>
      </c>
      <c r="N7" s="46">
        <v>0</v>
      </c>
      <c r="O7" s="46">
        <v>2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0</v>
      </c>
      <c r="M8" s="45" t="str">
        <f t="shared" si="1"/>
        <v>OK</v>
      </c>
      <c r="N8" s="46">
        <v>0</v>
      </c>
      <c r="O8" s="46">
        <v>0</v>
      </c>
      <c r="P8" s="46">
        <v>1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Q4:Y4">
    <cfRule type="cellIs" dxfId="89" priority="10" stopIfTrue="1" operator="greaterThan">
      <formula>0</formula>
    </cfRule>
    <cfRule type="cellIs" dxfId="88" priority="11" stopIfTrue="1" operator="greaterThan">
      <formula>0</formula>
    </cfRule>
    <cfRule type="cellIs" dxfId="87" priority="12" stopIfTrue="1" operator="greaterThan">
      <formula>0</formula>
    </cfRule>
  </conditionalFormatting>
  <conditionalFormatting sqref="Q5:Y9">
    <cfRule type="cellIs" dxfId="86" priority="7" stopIfTrue="1" operator="greaterThan">
      <formula>0</formula>
    </cfRule>
    <cfRule type="cellIs" dxfId="85" priority="8" stopIfTrue="1" operator="greaterThan">
      <formula>0</formula>
    </cfRule>
    <cfRule type="cellIs" dxfId="84" priority="9" stopIfTrue="1" operator="greaterThan">
      <formula>0</formula>
    </cfRule>
  </conditionalFormatting>
  <conditionalFormatting sqref="N4:P4">
    <cfRule type="cellIs" dxfId="83" priority="4" stopIfTrue="1" operator="greaterThan">
      <formula>0</formula>
    </cfRule>
    <cfRule type="cellIs" dxfId="82" priority="5" stopIfTrue="1" operator="greaterThan">
      <formula>0</formula>
    </cfRule>
    <cfRule type="cellIs" dxfId="81" priority="6" stopIfTrue="1" operator="greaterThan">
      <formula>0</formula>
    </cfRule>
  </conditionalFormatting>
  <conditionalFormatting sqref="N5:P9">
    <cfRule type="cellIs" dxfId="80" priority="1" stopIfTrue="1" operator="greaterThan">
      <formula>0</formula>
    </cfRule>
    <cfRule type="cellIs" dxfId="79" priority="2" stopIfTrue="1" operator="greaterThan">
      <formula>0</formula>
    </cfRule>
    <cfRule type="cellIs" dxfId="7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topLeftCell="C1" zoomScale="90" zoomScaleNormal="90" workbookViewId="0">
      <selection activeCell="M18" sqref="M18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77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44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0</v>
      </c>
      <c r="M4" s="45" t="str">
        <f>IF(L4&lt;0,"ATENÇÃO","OK")</f>
        <v>OK</v>
      </c>
      <c r="N4" s="46">
        <v>60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>K5-(SUM(O5:Y5))</f>
        <v>4</v>
      </c>
      <c r="M5" s="45" t="str">
        <f t="shared" ref="M5:M9" si="0">IF(L5&lt;0,"ATENÇÃO","OK")</f>
        <v>OK</v>
      </c>
      <c r="N5" s="46">
        <v>4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v>0</v>
      </c>
      <c r="L6" s="44">
        <f>K6-(SUM(O6:Y6))</f>
        <v>0</v>
      </c>
      <c r="M6" s="45" t="str">
        <f t="shared" si="0"/>
        <v>OK</v>
      </c>
      <c r="N6" s="46">
        <v>2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>K7-(SUM(O7:Y7))</f>
        <v>2</v>
      </c>
      <c r="M7" s="45" t="str">
        <f t="shared" si="0"/>
        <v>OK</v>
      </c>
      <c r="N7" s="65">
        <v>2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ref="L8:L9" si="1">K8-(SUM(N8:Y8))</f>
        <v>0</v>
      </c>
      <c r="M8" s="45" t="str">
        <f t="shared" si="0"/>
        <v>OK</v>
      </c>
      <c r="N8" s="46">
        <v>1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1"/>
        <v>0</v>
      </c>
      <c r="M9" s="45" t="str">
        <f t="shared" si="0"/>
        <v>OK</v>
      </c>
      <c r="N9" s="68"/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O4:Y4 N4:N5">
    <cfRule type="cellIs" dxfId="77" priority="16" stopIfTrue="1" operator="greaterThan">
      <formula>0</formula>
    </cfRule>
    <cfRule type="cellIs" dxfId="76" priority="17" stopIfTrue="1" operator="greaterThan">
      <formula>0</formula>
    </cfRule>
    <cfRule type="cellIs" dxfId="75" priority="18" stopIfTrue="1" operator="greaterThan">
      <formula>0</formula>
    </cfRule>
  </conditionalFormatting>
  <conditionalFormatting sqref="O5:Y9">
    <cfRule type="cellIs" dxfId="74" priority="13" stopIfTrue="1" operator="greaterThan">
      <formula>0</formula>
    </cfRule>
    <cfRule type="cellIs" dxfId="73" priority="14" stopIfTrue="1" operator="greaterThan">
      <formula>0</formula>
    </cfRule>
    <cfRule type="cellIs" dxfId="72" priority="15" stopIfTrue="1" operator="greaterThan">
      <formula>0</formula>
    </cfRule>
  </conditionalFormatting>
  <conditionalFormatting sqref="N6">
    <cfRule type="cellIs" dxfId="71" priority="1" stopIfTrue="1" operator="greaterThan">
      <formula>0</formula>
    </cfRule>
    <cfRule type="cellIs" dxfId="70" priority="2" stopIfTrue="1" operator="greaterThan">
      <formula>0</formula>
    </cfRule>
    <cfRule type="cellIs" dxfId="69" priority="3" stopIfTrue="1" operator="greaterThan">
      <formula>0</formula>
    </cfRule>
  </conditionalFormatting>
  <conditionalFormatting sqref="N8">
    <cfRule type="cellIs" dxfId="68" priority="7" stopIfTrue="1" operator="greaterThan">
      <formula>0</formula>
    </cfRule>
    <cfRule type="cellIs" dxfId="67" priority="8" stopIfTrue="1" operator="greaterThan">
      <formula>0</formula>
    </cfRule>
    <cfRule type="cellIs" dxfId="66" priority="9" stopIfTrue="1" operator="greaterThan">
      <formula>0</formula>
    </cfRule>
  </conditionalFormatting>
  <conditionalFormatting sqref="N7">
    <cfRule type="cellIs" dxfId="65" priority="4" stopIfTrue="1" operator="greaterThan">
      <formula>0</formula>
    </cfRule>
    <cfRule type="cellIs" dxfId="64" priority="5" stopIfTrue="1" operator="greaterThan">
      <formula>0</formula>
    </cfRule>
    <cfRule type="cellIs" dxfId="63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25"/>
  <sheetViews>
    <sheetView topLeftCell="G1" zoomScale="90" zoomScaleNormal="90" workbookViewId="0">
      <selection activeCell="Q13" sqref="Q13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5" width="11.85546875" style="9" bestFit="1" customWidth="1"/>
    <col min="16" max="16" width="11.85546875" style="9" customWidth="1"/>
    <col min="17" max="17" width="11.5703125" style="9" customWidth="1"/>
    <col min="18" max="18" width="11.7109375" style="6" customWidth="1"/>
    <col min="19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91</v>
      </c>
      <c r="O1" s="52" t="s">
        <v>92</v>
      </c>
      <c r="P1" s="52" t="s">
        <v>93</v>
      </c>
      <c r="Q1" s="52" t="s">
        <v>94</v>
      </c>
      <c r="R1" s="52" t="s">
        <v>95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45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9">
        <v>41752</v>
      </c>
      <c r="O3" s="49">
        <v>41817</v>
      </c>
      <c r="P3" s="49">
        <v>41880</v>
      </c>
      <c r="Q3" s="49">
        <v>41880</v>
      </c>
      <c r="R3" s="49">
        <v>41880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80</v>
      </c>
      <c r="L4" s="44">
        <f>K4-(SUM(N4:Y4))</f>
        <v>0</v>
      </c>
      <c r="M4" s="45" t="str">
        <f>IF(L4&lt;0,"ATENÇÃO","OK")</f>
        <v>OK</v>
      </c>
      <c r="N4" s="46">
        <v>80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0</v>
      </c>
      <c r="M5" s="45" t="str">
        <f t="shared" ref="M5:M9" si="1">IF(L5&lt;0,"ATENÇÃO","OK")</f>
        <v>OK</v>
      </c>
      <c r="N5" s="50">
        <v>4</v>
      </c>
      <c r="O5" s="50">
        <v>0</v>
      </c>
      <c r="P5" s="50">
        <v>0</v>
      </c>
      <c r="Q5" s="64">
        <v>0</v>
      </c>
      <c r="R5" s="65">
        <v>0</v>
      </c>
      <c r="S5" s="65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f>0+1</f>
        <v>1</v>
      </c>
      <c r="L6" s="44">
        <f t="shared" si="0"/>
        <v>0</v>
      </c>
      <c r="M6" s="45" t="str">
        <f t="shared" si="1"/>
        <v>OK</v>
      </c>
      <c r="N6" s="50">
        <v>0</v>
      </c>
      <c r="O6" s="50">
        <v>1</v>
      </c>
      <c r="P6" s="50">
        <v>0</v>
      </c>
      <c r="Q6" s="64">
        <v>0</v>
      </c>
      <c r="R6" s="65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0</v>
      </c>
      <c r="M7" s="45" t="str">
        <f t="shared" si="1"/>
        <v>OK</v>
      </c>
      <c r="N7" s="50">
        <v>0</v>
      </c>
      <c r="O7" s="50">
        <v>0</v>
      </c>
      <c r="P7" s="50">
        <v>2</v>
      </c>
      <c r="Q7" s="64">
        <v>0</v>
      </c>
      <c r="R7" s="65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0</v>
      </c>
      <c r="M8" s="45" t="str">
        <f t="shared" si="1"/>
        <v>OK</v>
      </c>
      <c r="N8" s="50">
        <v>0</v>
      </c>
      <c r="O8" s="50">
        <v>0</v>
      </c>
      <c r="P8" s="50">
        <v>0</v>
      </c>
      <c r="Q8" s="64">
        <v>1</v>
      </c>
      <c r="R8" s="65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1</v>
      </c>
      <c r="L9" s="44">
        <f t="shared" si="0"/>
        <v>0</v>
      </c>
      <c r="M9" s="45" t="str">
        <f t="shared" si="1"/>
        <v>OK</v>
      </c>
      <c r="N9" s="50">
        <v>0</v>
      </c>
      <c r="O9" s="50">
        <v>0</v>
      </c>
      <c r="P9" s="50">
        <v>0</v>
      </c>
      <c r="Q9" s="64">
        <v>0</v>
      </c>
      <c r="R9" s="65">
        <v>1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  <row r="10" spans="1:25" x14ac:dyDescent="0.25">
      <c r="N10" s="67"/>
      <c r="O10" s="67"/>
      <c r="P10" s="67"/>
      <c r="Q10" s="67"/>
    </row>
    <row r="11" spans="1:25" x14ac:dyDescent="0.25">
      <c r="N11" s="67"/>
      <c r="O11" s="67"/>
      <c r="P11" s="67"/>
      <c r="Q11" s="67"/>
    </row>
    <row r="12" spans="1:25" x14ac:dyDescent="0.25">
      <c r="N12" s="67"/>
      <c r="O12" s="67"/>
      <c r="P12" s="67"/>
      <c r="Q12" s="67"/>
    </row>
    <row r="13" spans="1:25" x14ac:dyDescent="0.25">
      <c r="N13" s="67"/>
      <c r="O13" s="67"/>
      <c r="P13" s="67"/>
      <c r="Q13" s="67"/>
    </row>
    <row r="14" spans="1:25" x14ac:dyDescent="0.25">
      <c r="N14" s="67"/>
      <c r="O14" s="67"/>
      <c r="P14" s="67"/>
      <c r="Q14" s="67"/>
    </row>
    <row r="15" spans="1:25" x14ac:dyDescent="0.25">
      <c r="N15" s="67"/>
      <c r="O15" s="67"/>
      <c r="P15" s="67"/>
      <c r="Q15" s="67"/>
    </row>
    <row r="16" spans="1:25" x14ac:dyDescent="0.25">
      <c r="N16" s="67"/>
      <c r="O16" s="67"/>
      <c r="P16" s="67"/>
      <c r="Q16" s="67"/>
    </row>
    <row r="17" spans="14:17" x14ac:dyDescent="0.25">
      <c r="N17" s="67"/>
      <c r="O17" s="67"/>
      <c r="P17" s="67"/>
      <c r="Q17" s="67"/>
    </row>
    <row r="18" spans="14:17" x14ac:dyDescent="0.25">
      <c r="N18" s="67"/>
      <c r="O18" s="67"/>
      <c r="P18" s="67"/>
      <c r="Q18" s="67"/>
    </row>
    <row r="19" spans="14:17" x14ac:dyDescent="0.25">
      <c r="N19" s="67"/>
      <c r="O19" s="67"/>
      <c r="P19" s="67"/>
      <c r="Q19" s="67"/>
    </row>
    <row r="20" spans="14:17" x14ac:dyDescent="0.25">
      <c r="N20" s="67"/>
      <c r="O20" s="67"/>
      <c r="P20" s="67"/>
      <c r="Q20" s="67"/>
    </row>
    <row r="21" spans="14:17" x14ac:dyDescent="0.25">
      <c r="N21" s="67"/>
      <c r="O21" s="67"/>
      <c r="P21" s="67"/>
      <c r="Q21" s="67"/>
    </row>
    <row r="22" spans="14:17" x14ac:dyDescent="0.25">
      <c r="N22" s="67"/>
      <c r="O22" s="67"/>
      <c r="P22" s="67"/>
      <c r="Q22" s="67"/>
    </row>
    <row r="23" spans="14:17" x14ac:dyDescent="0.25">
      <c r="N23" s="67"/>
      <c r="O23" s="67"/>
      <c r="P23" s="67"/>
      <c r="Q23" s="67"/>
    </row>
    <row r="24" spans="14:17" x14ac:dyDescent="0.25">
      <c r="N24" s="67"/>
      <c r="O24" s="67"/>
      <c r="P24" s="67"/>
      <c r="Q24" s="67"/>
    </row>
    <row r="25" spans="14:17" x14ac:dyDescent="0.25">
      <c r="N25" s="67"/>
      <c r="O25" s="67"/>
      <c r="P25" s="67"/>
      <c r="Q25" s="67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S4:Y4">
    <cfRule type="cellIs" dxfId="62" priority="7" stopIfTrue="1" operator="greaterThan">
      <formula>0</formula>
    </cfRule>
    <cfRule type="cellIs" dxfId="61" priority="8" stopIfTrue="1" operator="greaterThan">
      <formula>0</formula>
    </cfRule>
    <cfRule type="cellIs" dxfId="60" priority="9" stopIfTrue="1" operator="greaterThan">
      <formula>0</formula>
    </cfRule>
  </conditionalFormatting>
  <conditionalFormatting sqref="S5:Y9">
    <cfRule type="cellIs" dxfId="59" priority="4" stopIfTrue="1" operator="greaterThan">
      <formula>0</formula>
    </cfRule>
    <cfRule type="cellIs" dxfId="58" priority="5" stopIfTrue="1" operator="greaterThan">
      <formula>0</formula>
    </cfRule>
    <cfRule type="cellIs" dxfId="57" priority="6" stopIfTrue="1" operator="greaterThan">
      <formula>0</formula>
    </cfRule>
  </conditionalFormatting>
  <conditionalFormatting sqref="N4:R9">
    <cfRule type="cellIs" dxfId="56" priority="1" stopIfTrue="1" operator="greaterThan">
      <formula>0</formula>
    </cfRule>
    <cfRule type="cellIs" dxfId="55" priority="2" stopIfTrue="1" operator="greaterThan">
      <formula>0</formula>
    </cfRule>
    <cfRule type="cellIs" dxfId="5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opLeftCell="E1" zoomScale="90" zoomScaleNormal="90" workbookViewId="0">
      <selection activeCell="Q5" sqref="Q5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22.570312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5"/>
      <c r="N1" s="52" t="s">
        <v>84</v>
      </c>
      <c r="O1" s="52" t="s">
        <v>85</v>
      </c>
      <c r="P1" s="52" t="s">
        <v>86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4" t="s">
        <v>33</v>
      </c>
    </row>
    <row r="2" spans="1:25" ht="30" customHeight="1" x14ac:dyDescent="0.25">
      <c r="A2" s="51" t="s">
        <v>46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5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4"/>
    </row>
    <row r="3" spans="1:25" s="2" customFormat="1" ht="45.75" thickBot="1" x14ac:dyDescent="0.25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8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60</v>
      </c>
      <c r="M4" s="45" t="str">
        <f>IF(L4&lt;0,"ATENÇÃO","OK")</f>
        <v>OK</v>
      </c>
      <c r="N4" s="46" t="s">
        <v>98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3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0</v>
      </c>
      <c r="M5" s="45" t="str">
        <f t="shared" ref="M5:M9" si="1">IF(L5&lt;0,"ATENÇÃO","OK")</f>
        <v>OK</v>
      </c>
      <c r="N5" s="50">
        <v>4</v>
      </c>
      <c r="O5" s="50">
        <v>0</v>
      </c>
      <c r="P5" s="50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3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v>0</v>
      </c>
      <c r="L6" s="44">
        <f t="shared" si="0"/>
        <v>0</v>
      </c>
      <c r="M6" s="45" t="str">
        <f t="shared" si="1"/>
        <v>OK</v>
      </c>
      <c r="N6" s="50">
        <v>0</v>
      </c>
      <c r="O6" s="50">
        <v>0</v>
      </c>
      <c r="P6" s="70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3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0</v>
      </c>
      <c r="M7" s="45" t="str">
        <f t="shared" si="1"/>
        <v>OK</v>
      </c>
      <c r="N7" s="70">
        <v>0</v>
      </c>
      <c r="O7" s="71">
        <v>2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3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0</v>
      </c>
      <c r="M8" s="45" t="str">
        <f t="shared" si="1"/>
        <v>OK</v>
      </c>
      <c r="N8" s="68"/>
      <c r="O8" s="68"/>
      <c r="P8" s="70">
        <v>1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3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68"/>
      <c r="O9" s="68"/>
      <c r="P9" s="68"/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3">
        <v>0</v>
      </c>
    </row>
    <row r="10" spans="1:25" x14ac:dyDescent="0.25">
      <c r="N10" s="67"/>
      <c r="O10" s="67"/>
      <c r="P10" s="67"/>
    </row>
    <row r="11" spans="1:25" x14ac:dyDescent="0.25">
      <c r="N11" s="67"/>
      <c r="O11" s="67"/>
      <c r="P11" s="67"/>
    </row>
    <row r="12" spans="1:25" x14ac:dyDescent="0.25">
      <c r="N12" s="67"/>
      <c r="O12" s="67"/>
      <c r="P12" s="67"/>
    </row>
    <row r="13" spans="1:25" x14ac:dyDescent="0.25">
      <c r="N13" s="67"/>
      <c r="O13" s="67"/>
      <c r="P13" s="67"/>
    </row>
    <row r="14" spans="1:25" x14ac:dyDescent="0.25">
      <c r="N14" s="67"/>
      <c r="O14" s="67"/>
      <c r="P14" s="67"/>
    </row>
    <row r="15" spans="1:25" x14ac:dyDescent="0.25">
      <c r="N15" s="67"/>
      <c r="O15" s="67"/>
      <c r="P15" s="67"/>
    </row>
    <row r="16" spans="1:25" x14ac:dyDescent="0.25">
      <c r="N16" s="67"/>
      <c r="O16" s="67"/>
      <c r="P16" s="67"/>
    </row>
    <row r="17" spans="14:16" x14ac:dyDescent="0.25">
      <c r="N17" s="67"/>
      <c r="O17" s="67"/>
      <c r="P17" s="67"/>
    </row>
    <row r="18" spans="14:16" x14ac:dyDescent="0.25">
      <c r="N18" s="67"/>
      <c r="O18" s="67"/>
      <c r="P18" s="67"/>
    </row>
    <row r="19" spans="14:16" x14ac:dyDescent="0.25">
      <c r="N19" s="67"/>
      <c r="O19" s="67"/>
      <c r="P19" s="67"/>
    </row>
    <row r="20" spans="14:16" x14ac:dyDescent="0.25">
      <c r="N20" s="67"/>
      <c r="O20" s="67"/>
      <c r="P20" s="67"/>
    </row>
    <row r="21" spans="14:16" x14ac:dyDescent="0.25">
      <c r="N21" s="67"/>
      <c r="O21" s="67"/>
      <c r="P21" s="67"/>
    </row>
    <row r="22" spans="14:16" x14ac:dyDescent="0.25">
      <c r="N22" s="67"/>
      <c r="O22" s="67"/>
      <c r="P22" s="67"/>
    </row>
    <row r="23" spans="14:16" x14ac:dyDescent="0.25">
      <c r="N23" s="67"/>
      <c r="O23" s="67"/>
      <c r="P23" s="67"/>
    </row>
    <row r="24" spans="14:16" x14ac:dyDescent="0.25">
      <c r="N24" s="67"/>
      <c r="O24" s="67"/>
      <c r="P24" s="67"/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Q4:Y4">
    <cfRule type="cellIs" dxfId="53" priority="10" stopIfTrue="1" operator="greaterThan">
      <formula>0</formula>
    </cfRule>
    <cfRule type="cellIs" dxfId="52" priority="11" stopIfTrue="1" operator="greaterThan">
      <formula>0</formula>
    </cfRule>
    <cfRule type="cellIs" dxfId="51" priority="12" stopIfTrue="1" operator="greaterThan">
      <formula>0</formula>
    </cfRule>
  </conditionalFormatting>
  <conditionalFormatting sqref="Q5:Y9">
    <cfRule type="cellIs" dxfId="50" priority="7" stopIfTrue="1" operator="greaterThan">
      <formula>0</formula>
    </cfRule>
    <cfRule type="cellIs" dxfId="49" priority="8" stopIfTrue="1" operator="greaterThan">
      <formula>0</formula>
    </cfRule>
    <cfRule type="cellIs" dxfId="48" priority="9" stopIfTrue="1" operator="greaterThan">
      <formula>0</formula>
    </cfRule>
  </conditionalFormatting>
  <conditionalFormatting sqref="N4:P7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P8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9"/>
  <sheetViews>
    <sheetView topLeftCell="J1" zoomScale="90" zoomScaleNormal="90" workbookViewId="0">
      <selection activeCell="P14" sqref="P14"/>
    </sheetView>
  </sheetViews>
  <sheetFormatPr defaultColWidth="9.7109375" defaultRowHeight="38.25" customHeight="1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0.5703125" style="11" bestFit="1" customWidth="1"/>
    <col min="6" max="6" width="31" style="11" bestFit="1" customWidth="1"/>
    <col min="7" max="7" width="9.28515625" style="10" bestFit="1" customWidth="1"/>
    <col min="8" max="8" width="7.7109375" style="27" bestFit="1" customWidth="1"/>
    <col min="9" max="9" width="6.5703125" style="27" bestFit="1" customWidth="1"/>
    <col min="10" max="10" width="15.5703125" style="2" bestFit="1" customWidth="1"/>
    <col min="11" max="11" width="9" style="8" bestFit="1" customWidth="1"/>
    <col min="12" max="12" width="11.28515625" style="12" bestFit="1" customWidth="1"/>
    <col min="13" max="13" width="7.5703125" style="13" bestFit="1" customWidth="1"/>
    <col min="14" max="14" width="18.5703125" style="9" bestFit="1" customWidth="1"/>
    <col min="15" max="15" width="28.140625" style="9" bestFit="1" customWidth="1"/>
    <col min="16" max="16" width="18.28515625" style="9" bestFit="1" customWidth="1"/>
    <col min="17" max="17" width="18.5703125" style="9" bestFit="1" customWidth="1"/>
    <col min="18" max="18" width="18.5703125" style="6" bestFit="1" customWidth="1"/>
    <col min="19" max="19" width="20.140625" style="6" bestFit="1" customWidth="1"/>
    <col min="20" max="22" width="20.140625" style="1" bestFit="1" customWidth="1"/>
    <col min="23" max="23" width="20.140625" style="7" bestFit="1" customWidth="1"/>
    <col min="24" max="25" width="20.140625" style="1" bestFit="1" customWidth="1"/>
    <col min="26" max="16384" width="9.7109375" style="1"/>
  </cols>
  <sheetData>
    <row r="1" spans="1:25" ht="38.25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78</v>
      </c>
      <c r="O1" s="52" t="s">
        <v>88</v>
      </c>
      <c r="P1" s="52" t="s">
        <v>79</v>
      </c>
      <c r="Q1" s="52" t="s">
        <v>80</v>
      </c>
      <c r="R1" s="52" t="s">
        <v>80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8.25" customHeight="1" x14ac:dyDescent="0.25">
      <c r="A2" s="51" t="s">
        <v>47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38.25" customHeight="1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9">
        <v>41758</v>
      </c>
      <c r="O3" s="49" t="s">
        <v>89</v>
      </c>
      <c r="P3" s="49">
        <v>41758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38.25" customHeight="1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60</v>
      </c>
      <c r="M4" s="45" t="str">
        <f>IF(L4&lt;0,"ATENÇÃO","OK")</f>
        <v>OK</v>
      </c>
      <c r="N4" s="46">
        <v>0</v>
      </c>
      <c r="O4" s="66" t="s">
        <v>90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38.25" customHeight="1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4</v>
      </c>
      <c r="M5" s="45" t="str">
        <f t="shared" ref="M5:M9" si="1">IF(L5&lt;0,"ATENÇÃO","OK")</f>
        <v>OK</v>
      </c>
      <c r="N5" s="46">
        <v>0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38.25" customHeight="1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f>0+1</f>
        <v>1</v>
      </c>
      <c r="L6" s="44">
        <f t="shared" si="0"/>
        <v>0</v>
      </c>
      <c r="M6" s="45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1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38.25" customHeight="1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0</v>
      </c>
      <c r="M7" s="45" t="str">
        <f t="shared" si="1"/>
        <v>OK</v>
      </c>
      <c r="N7" s="46">
        <v>0</v>
      </c>
      <c r="O7" s="46">
        <v>0</v>
      </c>
      <c r="P7" s="46">
        <v>2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38.25" customHeight="1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1</v>
      </c>
      <c r="M8" s="45" t="str">
        <f t="shared" si="1"/>
        <v>OK</v>
      </c>
      <c r="N8" s="46">
        <v>0</v>
      </c>
      <c r="O8" s="46">
        <v>0</v>
      </c>
      <c r="P8" s="46">
        <v>0</v>
      </c>
      <c r="Q8" s="46"/>
      <c r="R8" s="46"/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38.25" customHeight="1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f>1+1</f>
        <v>2</v>
      </c>
      <c r="L9" s="44">
        <f t="shared" si="0"/>
        <v>0</v>
      </c>
      <c r="M9" s="45" t="str">
        <f t="shared" si="1"/>
        <v>OK</v>
      </c>
      <c r="N9" s="50">
        <v>1</v>
      </c>
      <c r="O9" s="50"/>
      <c r="P9" s="50">
        <v>0</v>
      </c>
      <c r="Q9" s="64">
        <v>0</v>
      </c>
      <c r="R9" s="65">
        <v>0</v>
      </c>
      <c r="S9" s="65">
        <v>1</v>
      </c>
      <c r="T9" s="65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T4:Y4">
    <cfRule type="cellIs" dxfId="41" priority="16" stopIfTrue="1" operator="greaterThan">
      <formula>0</formula>
    </cfRule>
    <cfRule type="cellIs" dxfId="40" priority="17" stopIfTrue="1" operator="greaterThan">
      <formula>0</formula>
    </cfRule>
    <cfRule type="cellIs" dxfId="39" priority="18" stopIfTrue="1" operator="greaterThan">
      <formula>0</formula>
    </cfRule>
  </conditionalFormatting>
  <conditionalFormatting sqref="T5:Y9">
    <cfRule type="cellIs" dxfId="38" priority="13" stopIfTrue="1" operator="greaterThan">
      <formula>0</formula>
    </cfRule>
    <cfRule type="cellIs" dxfId="37" priority="14" stopIfTrue="1" operator="greaterThan">
      <formula>0</formula>
    </cfRule>
    <cfRule type="cellIs" dxfId="36" priority="15" stopIfTrue="1" operator="greaterThan">
      <formula>0</formula>
    </cfRule>
  </conditionalFormatting>
  <conditionalFormatting sqref="N4:S4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N5:S9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zoomScale="90" zoomScaleNormal="90" workbookViewId="0">
      <selection activeCell="N1" sqref="N1:N1048576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81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48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69" t="s">
        <v>97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0</v>
      </c>
      <c r="M4" s="45" t="str">
        <f>IF(L4&lt;0,"ATENÇÃO","OK")</f>
        <v>OK</v>
      </c>
      <c r="N4" s="46">
        <v>60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0</v>
      </c>
      <c r="M5" s="45" t="str">
        <f t="shared" ref="M5:M9" si="1">IF(L5&lt;0,"ATENÇÃO","OK")</f>
        <v>OK</v>
      </c>
      <c r="N5" s="46">
        <v>4</v>
      </c>
      <c r="O5" s="46">
        <v>0</v>
      </c>
      <c r="P5" s="46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v>0</v>
      </c>
      <c r="L6" s="44">
        <f t="shared" si="0"/>
        <v>0</v>
      </c>
      <c r="M6" s="45" t="str">
        <f t="shared" si="1"/>
        <v>OK</v>
      </c>
      <c r="N6" s="46">
        <v>0</v>
      </c>
      <c r="O6" s="46">
        <v>0</v>
      </c>
      <c r="P6" s="46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2</v>
      </c>
      <c r="M7" s="45" t="str">
        <f t="shared" si="1"/>
        <v>OK</v>
      </c>
      <c r="N7" s="46">
        <v>0</v>
      </c>
      <c r="O7" s="46">
        <v>0</v>
      </c>
      <c r="P7" s="46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1</v>
      </c>
      <c r="M8" s="45" t="str">
        <f t="shared" si="1"/>
        <v>OK</v>
      </c>
      <c r="N8" s="46">
        <v>0</v>
      </c>
      <c r="O8" s="46">
        <v>0</v>
      </c>
      <c r="P8" s="46">
        <v>0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46">
        <v>0</v>
      </c>
      <c r="O9" s="46">
        <v>0</v>
      </c>
      <c r="P9" s="46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O4:Y4">
    <cfRule type="cellIs" dxfId="29" priority="13" stopIfTrue="1" operator="greaterThan">
      <formula>0</formula>
    </cfRule>
    <cfRule type="cellIs" dxfId="28" priority="14" stopIfTrue="1" operator="greaterThan">
      <formula>0</formula>
    </cfRule>
    <cfRule type="cellIs" dxfId="27" priority="15" stopIfTrue="1" operator="greaterThan">
      <formula>0</formula>
    </cfRule>
  </conditionalFormatting>
  <conditionalFormatting sqref="O5:Y9">
    <cfRule type="cellIs" dxfId="26" priority="10" stopIfTrue="1" operator="greaterThan">
      <formula>0</formula>
    </cfRule>
    <cfRule type="cellIs" dxfId="25" priority="11" stopIfTrue="1" operator="greaterThan">
      <formula>0</formula>
    </cfRule>
    <cfRule type="cellIs" dxfId="24" priority="12" stopIfTrue="1" operator="greaterThan">
      <formula>0</formula>
    </cfRule>
  </conditionalFormatting>
  <conditionalFormatting sqref="N4:N5">
    <cfRule type="cellIs" dxfId="23" priority="1" stopIfTrue="1" operator="greaterThan">
      <formula>0</formula>
    </cfRule>
    <cfRule type="cellIs" dxfId="22" priority="2" stopIfTrue="1" operator="greaterThan">
      <formula>0</formula>
    </cfRule>
    <cfRule type="cellIs" dxfId="21" priority="3" stopIfTrue="1" operator="greaterThan">
      <formula>0</formula>
    </cfRule>
  </conditionalFormatting>
  <conditionalFormatting sqref="N6:N9">
    <cfRule type="cellIs" dxfId="20" priority="4" stopIfTrue="1" operator="greaterThan">
      <formula>0</formula>
    </cfRule>
    <cfRule type="cellIs" dxfId="19" priority="5" stopIfTrue="1" operator="greaterThan">
      <formula>0</formula>
    </cfRule>
    <cfRule type="cellIs" dxfId="18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9"/>
  <sheetViews>
    <sheetView topLeftCell="D1" zoomScale="90" zoomScaleNormal="90" workbookViewId="0">
      <selection activeCell="P6" sqref="P6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37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9.42578125" style="8" customWidth="1"/>
    <col min="12" max="12" width="13.28515625" style="12" customWidth="1"/>
    <col min="13" max="13" width="12.5703125" style="13" customWidth="1"/>
    <col min="14" max="14" width="11.85546875" style="9" bestFit="1" customWidth="1"/>
    <col min="15" max="17" width="10.5703125" style="9" bestFit="1" customWidth="1"/>
    <col min="18" max="19" width="10.5703125" style="6" bestFit="1" customWidth="1"/>
    <col min="20" max="22" width="10.5703125" style="1" bestFit="1" customWidth="1"/>
    <col min="23" max="23" width="10.5703125" style="7" bestFit="1" customWidth="1"/>
    <col min="24" max="25" width="10.5703125" style="1" bestFit="1" customWidth="1"/>
    <col min="26" max="16384" width="9.7109375" style="1"/>
  </cols>
  <sheetData>
    <row r="1" spans="1:25" ht="33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51" t="s">
        <v>50</v>
      </c>
      <c r="L1" s="51"/>
      <c r="M1" s="51"/>
      <c r="N1" s="52" t="s">
        <v>82</v>
      </c>
      <c r="O1" s="52" t="s">
        <v>99</v>
      </c>
      <c r="P1" s="52" t="s">
        <v>83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30" customHeight="1" x14ac:dyDescent="0.25">
      <c r="A2" s="51" t="s">
        <v>48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108" x14ac:dyDescent="0.25">
      <c r="A4" s="28" t="s">
        <v>51</v>
      </c>
      <c r="B4" s="29"/>
      <c r="C4" s="29">
        <v>1</v>
      </c>
      <c r="D4" s="31" t="s">
        <v>55</v>
      </c>
      <c r="E4" s="32"/>
      <c r="F4" s="32" t="s">
        <v>56</v>
      </c>
      <c r="G4" s="30" t="s">
        <v>35</v>
      </c>
      <c r="H4" s="30">
        <v>30</v>
      </c>
      <c r="I4" s="30">
        <v>20</v>
      </c>
      <c r="J4" s="33">
        <v>3094.25</v>
      </c>
      <c r="K4" s="43">
        <v>60</v>
      </c>
      <c r="L4" s="44">
        <f>K4-(SUM(N4:Y4))</f>
        <v>0</v>
      </c>
      <c r="M4" s="45" t="str">
        <f>IF(L4&lt;0,"ATENÇÃO","OK")</f>
        <v>OK</v>
      </c>
      <c r="N4" s="46">
        <v>60</v>
      </c>
      <c r="O4" s="46">
        <v>0</v>
      </c>
      <c r="P4" s="46">
        <v>0</v>
      </c>
      <c r="Q4" s="46">
        <v>0</v>
      </c>
      <c r="R4" s="46">
        <v>0</v>
      </c>
      <c r="S4" s="46">
        <v>0</v>
      </c>
      <c r="T4" s="46">
        <v>0</v>
      </c>
      <c r="U4" s="46">
        <v>0</v>
      </c>
      <c r="V4" s="46">
        <v>0</v>
      </c>
      <c r="W4" s="46">
        <v>0</v>
      </c>
      <c r="X4" s="46">
        <v>0</v>
      </c>
      <c r="Y4" s="46">
        <v>0</v>
      </c>
    </row>
    <row r="5" spans="1:25" ht="108" x14ac:dyDescent="0.25">
      <c r="A5" s="28" t="s">
        <v>51</v>
      </c>
      <c r="B5" s="29"/>
      <c r="C5" s="29">
        <v>4</v>
      </c>
      <c r="D5" s="31" t="s">
        <v>57</v>
      </c>
      <c r="E5" s="32"/>
      <c r="F5" s="32" t="s">
        <v>58</v>
      </c>
      <c r="G5" s="30" t="s">
        <v>35</v>
      </c>
      <c r="H5" s="30">
        <v>30</v>
      </c>
      <c r="I5" s="30">
        <v>20</v>
      </c>
      <c r="J5" s="33">
        <v>2190</v>
      </c>
      <c r="K5" s="43">
        <v>4</v>
      </c>
      <c r="L5" s="44">
        <f t="shared" ref="L5:L9" si="0">K5-(SUM(N5:Y5))</f>
        <v>4</v>
      </c>
      <c r="M5" s="45" t="str">
        <f t="shared" ref="M5:M9" si="1">IF(L5&lt;0,"ATENÇÃO","OK")</f>
        <v>OK</v>
      </c>
      <c r="N5" s="50">
        <v>0</v>
      </c>
      <c r="O5" s="50">
        <v>0</v>
      </c>
      <c r="P5" s="50">
        <v>0</v>
      </c>
      <c r="Q5" s="46">
        <v>0</v>
      </c>
      <c r="R5" s="46">
        <v>0</v>
      </c>
      <c r="S5" s="46">
        <v>0</v>
      </c>
      <c r="T5" s="46">
        <v>0</v>
      </c>
      <c r="U5" s="46">
        <v>0</v>
      </c>
      <c r="V5" s="46">
        <v>0</v>
      </c>
      <c r="W5" s="46">
        <v>0</v>
      </c>
      <c r="X5" s="46">
        <v>0</v>
      </c>
      <c r="Y5" s="46">
        <v>0</v>
      </c>
    </row>
    <row r="6" spans="1:25" ht="107.25" x14ac:dyDescent="0.25">
      <c r="A6" s="28" t="s">
        <v>52</v>
      </c>
      <c r="B6" s="29"/>
      <c r="C6" s="29">
        <v>5</v>
      </c>
      <c r="D6" s="31" t="s">
        <v>59</v>
      </c>
      <c r="E6" s="32"/>
      <c r="F6" s="32" t="s">
        <v>60</v>
      </c>
      <c r="G6" s="30" t="s">
        <v>35</v>
      </c>
      <c r="H6" s="30">
        <v>30</v>
      </c>
      <c r="I6" s="30">
        <v>20</v>
      </c>
      <c r="J6" s="33">
        <v>11590</v>
      </c>
      <c r="K6" s="43">
        <f>0+1</f>
        <v>1</v>
      </c>
      <c r="L6" s="44">
        <f t="shared" si="0"/>
        <v>1</v>
      </c>
      <c r="M6" s="45" t="str">
        <f t="shared" si="1"/>
        <v>OK</v>
      </c>
      <c r="N6" s="50">
        <v>0</v>
      </c>
      <c r="O6" s="50">
        <v>0</v>
      </c>
      <c r="P6" s="50">
        <v>0</v>
      </c>
      <c r="Q6" s="46">
        <v>0</v>
      </c>
      <c r="R6" s="46">
        <v>0</v>
      </c>
      <c r="S6" s="46">
        <v>0</v>
      </c>
      <c r="T6" s="46">
        <v>0</v>
      </c>
      <c r="U6" s="46">
        <v>0</v>
      </c>
      <c r="V6" s="46">
        <v>0</v>
      </c>
      <c r="W6" s="46">
        <v>0</v>
      </c>
      <c r="X6" s="46">
        <v>0</v>
      </c>
      <c r="Y6" s="46">
        <v>0</v>
      </c>
    </row>
    <row r="7" spans="1:25" ht="114.75" x14ac:dyDescent="0.25">
      <c r="A7" s="28" t="s">
        <v>53</v>
      </c>
      <c r="B7" s="29"/>
      <c r="C7" s="29">
        <v>7</v>
      </c>
      <c r="D7" s="31" t="s">
        <v>61</v>
      </c>
      <c r="E7" s="32"/>
      <c r="F7" s="32" t="s">
        <v>62</v>
      </c>
      <c r="G7" s="30" t="s">
        <v>35</v>
      </c>
      <c r="H7" s="30">
        <v>30</v>
      </c>
      <c r="I7" s="30">
        <v>20</v>
      </c>
      <c r="J7" s="33">
        <v>2162</v>
      </c>
      <c r="K7" s="43">
        <v>2</v>
      </c>
      <c r="L7" s="44">
        <f t="shared" si="0"/>
        <v>0</v>
      </c>
      <c r="M7" s="45" t="str">
        <f t="shared" si="1"/>
        <v>OK</v>
      </c>
      <c r="N7" s="50">
        <v>0</v>
      </c>
      <c r="O7" s="50">
        <v>2</v>
      </c>
      <c r="P7" s="50">
        <v>0</v>
      </c>
      <c r="Q7" s="46">
        <v>0</v>
      </c>
      <c r="R7" s="46">
        <v>0</v>
      </c>
      <c r="S7" s="46">
        <v>0</v>
      </c>
      <c r="T7" s="46">
        <v>0</v>
      </c>
      <c r="U7" s="46">
        <v>0</v>
      </c>
      <c r="V7" s="46">
        <v>0</v>
      </c>
      <c r="W7" s="46">
        <v>0</v>
      </c>
      <c r="X7" s="46">
        <v>0</v>
      </c>
      <c r="Y7" s="46">
        <v>0</v>
      </c>
    </row>
    <row r="8" spans="1:25" ht="162" x14ac:dyDescent="0.25">
      <c r="A8" s="28" t="s">
        <v>54</v>
      </c>
      <c r="B8" s="29"/>
      <c r="C8" s="29">
        <v>8</v>
      </c>
      <c r="D8" s="31" t="s">
        <v>63</v>
      </c>
      <c r="E8" s="32"/>
      <c r="F8" s="32" t="s">
        <v>64</v>
      </c>
      <c r="G8" s="30" t="s">
        <v>35</v>
      </c>
      <c r="H8" s="30">
        <v>30</v>
      </c>
      <c r="I8" s="30">
        <v>20</v>
      </c>
      <c r="J8" s="33">
        <v>2130</v>
      </c>
      <c r="K8" s="43">
        <v>1</v>
      </c>
      <c r="L8" s="44">
        <f t="shared" si="0"/>
        <v>0</v>
      </c>
      <c r="M8" s="45" t="str">
        <f t="shared" si="1"/>
        <v>OK</v>
      </c>
      <c r="N8" s="50">
        <v>0</v>
      </c>
      <c r="O8" s="50">
        <v>0</v>
      </c>
      <c r="P8" s="50">
        <v>1</v>
      </c>
      <c r="Q8" s="46">
        <v>0</v>
      </c>
      <c r="R8" s="46">
        <v>0</v>
      </c>
      <c r="S8" s="46">
        <v>0</v>
      </c>
      <c r="T8" s="46">
        <v>0</v>
      </c>
      <c r="U8" s="46">
        <v>0</v>
      </c>
      <c r="V8" s="46">
        <v>0</v>
      </c>
      <c r="W8" s="46">
        <v>0</v>
      </c>
      <c r="X8" s="46">
        <v>0</v>
      </c>
      <c r="Y8" s="46">
        <v>0</v>
      </c>
    </row>
    <row r="9" spans="1:25" ht="107.25" x14ac:dyDescent="0.25">
      <c r="A9" s="28" t="s">
        <v>52</v>
      </c>
      <c r="B9" s="29"/>
      <c r="C9" s="29">
        <v>9</v>
      </c>
      <c r="D9" s="31" t="s">
        <v>65</v>
      </c>
      <c r="E9" s="32"/>
      <c r="F9" s="32" t="s">
        <v>66</v>
      </c>
      <c r="G9" s="30" t="s">
        <v>35</v>
      </c>
      <c r="H9" s="30">
        <v>30</v>
      </c>
      <c r="I9" s="30">
        <v>20</v>
      </c>
      <c r="J9" s="33">
        <v>8700</v>
      </c>
      <c r="K9" s="43">
        <v>0</v>
      </c>
      <c r="L9" s="44">
        <f t="shared" si="0"/>
        <v>0</v>
      </c>
      <c r="M9" s="45" t="str">
        <f t="shared" si="1"/>
        <v>OK</v>
      </c>
      <c r="N9" s="50">
        <v>0</v>
      </c>
      <c r="O9" s="50">
        <v>0</v>
      </c>
      <c r="P9" s="50">
        <v>0</v>
      </c>
      <c r="Q9" s="46">
        <v>0</v>
      </c>
      <c r="R9" s="46">
        <v>0</v>
      </c>
      <c r="S9" s="46">
        <v>0</v>
      </c>
      <c r="T9" s="46">
        <v>0</v>
      </c>
      <c r="U9" s="46">
        <v>0</v>
      </c>
      <c r="V9" s="46">
        <v>0</v>
      </c>
      <c r="W9" s="46">
        <v>0</v>
      </c>
      <c r="X9" s="46">
        <v>0</v>
      </c>
      <c r="Y9" s="46">
        <v>0</v>
      </c>
    </row>
  </sheetData>
  <mergeCells count="16">
    <mergeCell ref="W1:W2"/>
    <mergeCell ref="X1:X2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  <mergeCell ref="P1:P2"/>
  </mergeCells>
  <conditionalFormatting sqref="Q4:Y4">
    <cfRule type="cellIs" dxfId="17" priority="13" stopIfTrue="1" operator="greaterThan">
      <formula>0</formula>
    </cfRule>
    <cfRule type="cellIs" dxfId="16" priority="14" stopIfTrue="1" operator="greaterThan">
      <formula>0</formula>
    </cfRule>
    <cfRule type="cellIs" dxfId="15" priority="15" stopIfTrue="1" operator="greaterThan">
      <formula>0</formula>
    </cfRule>
  </conditionalFormatting>
  <conditionalFormatting sqref="Q5:Y9">
    <cfRule type="cellIs" dxfId="14" priority="10" stopIfTrue="1" operator="greaterThan">
      <formula>0</formula>
    </cfRule>
    <cfRule type="cellIs" dxfId="13" priority="11" stopIfTrue="1" operator="greaterThan">
      <formula>0</formula>
    </cfRule>
    <cfRule type="cellIs" dxfId="12" priority="12" stopIfTrue="1" operator="greaterThan">
      <formula>0</formula>
    </cfRule>
  </conditionalFormatting>
  <conditionalFormatting sqref="N5:P9">
    <cfRule type="cellIs" dxfId="11" priority="1" stopIfTrue="1" operator="greaterThan">
      <formula>0</formula>
    </cfRule>
    <cfRule type="cellIs" dxfId="10" priority="2" stopIfTrue="1" operator="greaterThan">
      <formula>0</formula>
    </cfRule>
    <cfRule type="cellIs" dxfId="9" priority="3" stopIfTrue="1" operator="greaterThan">
      <formula>0</formula>
    </cfRule>
  </conditionalFormatting>
  <conditionalFormatting sqref="N4:P4">
    <cfRule type="cellIs" dxfId="8" priority="4" stopIfTrue="1" operator="greaterThan">
      <formula>0</formula>
    </cfRule>
    <cfRule type="cellIs" dxfId="7" priority="5" stopIfTrue="1" operator="greaterThan">
      <formula>0</formula>
    </cfRule>
    <cfRule type="cellIs" dxfId="6" priority="6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topLeftCell="B1" zoomScale="85" zoomScaleNormal="85" workbookViewId="0">
      <selection activeCell="F24" sqref="F24"/>
    </sheetView>
  </sheetViews>
  <sheetFormatPr defaultColWidth="9.7109375" defaultRowHeight="15" x14ac:dyDescent="0.25"/>
  <cols>
    <col min="1" max="1" width="13.140625" style="4" bestFit="1" customWidth="1"/>
    <col min="2" max="2" width="5.42578125" style="5" bestFit="1" customWidth="1"/>
    <col min="3" max="3" width="5.28515625" style="10" bestFit="1" customWidth="1"/>
    <col min="4" max="4" width="41.5703125" style="11" bestFit="1" customWidth="1"/>
    <col min="5" max="5" width="11.28515625" style="11" customWidth="1"/>
    <col min="6" max="6" width="31" style="11" bestFit="1" customWidth="1"/>
    <col min="7" max="7" width="12.28515625" style="10" customWidth="1"/>
    <col min="8" max="8" width="7.7109375" style="27" bestFit="1" customWidth="1"/>
    <col min="9" max="9" width="6.5703125" style="27" bestFit="1" customWidth="1"/>
    <col min="10" max="10" width="12.7109375" style="2" bestFit="1" customWidth="1"/>
    <col min="11" max="11" width="10.5703125" style="8" customWidth="1"/>
    <col min="12" max="12" width="13.28515625" style="12" customWidth="1"/>
    <col min="13" max="13" width="12.5703125" style="13" customWidth="1"/>
    <col min="14" max="14" width="17" style="1" bestFit="1" customWidth="1"/>
    <col min="15" max="15" width="18.42578125" style="1" bestFit="1" customWidth="1"/>
    <col min="16" max="16384" width="9.7109375" style="1"/>
  </cols>
  <sheetData>
    <row r="1" spans="1:15" ht="45.75" customHeight="1" x14ac:dyDescent="0.25">
      <c r="A1" s="51" t="s">
        <v>49</v>
      </c>
      <c r="B1" s="51"/>
      <c r="C1" s="51"/>
      <c r="D1" s="51" t="s">
        <v>36</v>
      </c>
      <c r="E1" s="51"/>
      <c r="F1" s="51"/>
      <c r="G1" s="51"/>
      <c r="H1" s="51"/>
      <c r="I1" s="51"/>
      <c r="J1" s="51"/>
      <c r="K1" s="104" t="s">
        <v>50</v>
      </c>
      <c r="L1" s="105"/>
      <c r="M1" s="105"/>
      <c r="N1" s="105"/>
      <c r="O1" s="105"/>
    </row>
    <row r="2" spans="1:15" s="2" customFormat="1" ht="45" x14ac:dyDescent="0.2">
      <c r="A2" s="34" t="s">
        <v>3</v>
      </c>
      <c r="B2" s="34" t="s">
        <v>1</v>
      </c>
      <c r="C2" s="35" t="s">
        <v>5</v>
      </c>
      <c r="D2" s="35" t="s">
        <v>7</v>
      </c>
      <c r="E2" s="35" t="s">
        <v>34</v>
      </c>
      <c r="F2" s="35" t="s">
        <v>13</v>
      </c>
      <c r="G2" s="35" t="s">
        <v>8</v>
      </c>
      <c r="H2" s="36" t="s">
        <v>4</v>
      </c>
      <c r="I2" s="37" t="s">
        <v>14</v>
      </c>
      <c r="J2" s="38" t="s">
        <v>6</v>
      </c>
      <c r="K2" s="77" t="s">
        <v>104</v>
      </c>
      <c r="L2" s="78" t="s">
        <v>105</v>
      </c>
      <c r="M2" s="79" t="s">
        <v>67</v>
      </c>
      <c r="N2" s="79" t="s">
        <v>106</v>
      </c>
      <c r="O2" s="79" t="s">
        <v>107</v>
      </c>
    </row>
    <row r="3" spans="1:15" ht="108.75" x14ac:dyDescent="0.25">
      <c r="A3" s="28" t="s">
        <v>51</v>
      </c>
      <c r="B3" s="29"/>
      <c r="C3" s="29">
        <v>1</v>
      </c>
      <c r="D3" s="31" t="s">
        <v>55</v>
      </c>
      <c r="E3" s="32"/>
      <c r="F3" s="32" t="s">
        <v>56</v>
      </c>
      <c r="G3" s="30" t="s">
        <v>35</v>
      </c>
      <c r="H3" s="30">
        <v>30</v>
      </c>
      <c r="I3" s="30">
        <v>20</v>
      </c>
      <c r="J3" s="33">
        <v>3094.25</v>
      </c>
      <c r="K3" s="43">
        <f>REIT!J4+ESAG!K4+CEART!K4+FAED!K4+CEAD!K4+CEFID!K4+CESFI!K4+CEAVI!K4+CCT!K4+CEPLAN!K4+CAV!K4+CEO!K4+CERES!K4</f>
        <v>800</v>
      </c>
      <c r="L3" s="44">
        <f>(REIT!J4-REIT!K4)+(ESAG!K4-ESAG!L4)+(CEART!K4-CEART!L4)+(FAED!K4-FAED!L4)+(CEAD!K4-CEAD!L4)+(CEFID!K4-CEFID!L4)+(CESFI!K4-CESFI!L4)+(CEAVI!K4-CEAVI!L4)+(CCT!K4-CCT!L4)+(CEPLAN!K4-CEPLAN!L4)+(CAV!K4-CAV!L4)+(CEO!K4-CEO!L4)+(CERES!K4-CERES!L4)</f>
        <v>536</v>
      </c>
      <c r="M3" s="72">
        <f>K3-L3</f>
        <v>264</v>
      </c>
      <c r="N3" s="80">
        <f>J3*K3</f>
        <v>2475400</v>
      </c>
      <c r="O3" s="80">
        <f>J3*L3</f>
        <v>1658518</v>
      </c>
    </row>
    <row r="4" spans="1:15" ht="108.75" x14ac:dyDescent="0.25">
      <c r="A4" s="28" t="s">
        <v>51</v>
      </c>
      <c r="B4" s="29"/>
      <c r="C4" s="29">
        <v>4</v>
      </c>
      <c r="D4" s="31" t="s">
        <v>57</v>
      </c>
      <c r="E4" s="32"/>
      <c r="F4" s="32" t="s">
        <v>58</v>
      </c>
      <c r="G4" s="30" t="s">
        <v>35</v>
      </c>
      <c r="H4" s="30">
        <v>30</v>
      </c>
      <c r="I4" s="30">
        <v>20</v>
      </c>
      <c r="J4" s="33">
        <v>2190</v>
      </c>
      <c r="K4" s="43">
        <f>REIT!J5+ESAG!K5+CEART!K5+FAED!K5+CEAD!K5+CEFID!K5+CESFI!K5+CEAVI!K5+CCT!K5+CEPLAN!K5+CAV!K5+CEO!K5+CERES!K5</f>
        <v>50</v>
      </c>
      <c r="L4" s="44">
        <f>(REIT!J5-REIT!K5)+(ESAG!K5-ESAG!L5)+(CEART!K5-CEART!L5)+(FAED!K5-FAED!L5)+(CEAD!K5-CEAD!L5)+(CEFID!K5-CEFID!L5)+(CESFI!K5-CESFI!L5)+(CEAVI!K5-CEAVI!L5)+(CCT!K5-CCT!L5)+(CEPLAN!K5-CEPLAN!L5)+(CAV!K5-CAV!L5)+(CEO!K5-CEO!L5)+(CERES!K5-CERES!L5)</f>
        <v>21</v>
      </c>
      <c r="M4" s="72">
        <f t="shared" ref="M4:M8" si="0">K4-L4</f>
        <v>29</v>
      </c>
      <c r="N4" s="80">
        <f t="shared" ref="N4:N8" si="1">J4*K4</f>
        <v>109500</v>
      </c>
      <c r="O4" s="80">
        <f t="shared" ref="O4:O8" si="2">J4*L4</f>
        <v>45990</v>
      </c>
    </row>
    <row r="5" spans="1:15" ht="108" x14ac:dyDescent="0.25">
      <c r="A5" s="28" t="s">
        <v>52</v>
      </c>
      <c r="B5" s="29"/>
      <c r="C5" s="29">
        <v>5</v>
      </c>
      <c r="D5" s="31" t="s">
        <v>59</v>
      </c>
      <c r="E5" s="32"/>
      <c r="F5" s="32" t="s">
        <v>60</v>
      </c>
      <c r="G5" s="30" t="s">
        <v>35</v>
      </c>
      <c r="H5" s="30">
        <v>30</v>
      </c>
      <c r="I5" s="30">
        <v>20</v>
      </c>
      <c r="J5" s="33">
        <v>11590</v>
      </c>
      <c r="K5" s="43">
        <f>REIT!J6+ESAG!K6+CEART!K6+FAED!K6+CEAD!K6+CEFID!K6+CESFI!K6+CEAVI!K6+CCT!K6+CEPLAN!K6+CAV!K6+CEO!K6+CERES!K6</f>
        <v>25</v>
      </c>
      <c r="L5" s="44">
        <f>(REIT!J6-REIT!K6)+(ESAG!K6-ESAG!L6)+(CEART!K6-CEART!L6)+(FAED!K6-FAED!L6)+(CEAD!K6-CEAD!L6)+(CEFID!K6-CEFID!L6)+(CESFI!K6-CESFI!L6)+(CEAVI!K6-CEAVI!L6)+(CCT!K6-CCT!L6)+(CEPLAN!K6-CEPLAN!L6)+(CAV!K6-CAV!L6)+(CEO!K6-CEO!L6)+(CERES!K6-CERES!L6)</f>
        <v>24</v>
      </c>
      <c r="M5" s="72">
        <f t="shared" si="0"/>
        <v>1</v>
      </c>
      <c r="N5" s="80">
        <f t="shared" si="1"/>
        <v>289750</v>
      </c>
      <c r="O5" s="80">
        <f t="shared" si="2"/>
        <v>278160</v>
      </c>
    </row>
    <row r="6" spans="1:15" ht="114.75" x14ac:dyDescent="0.25">
      <c r="A6" s="28" t="s">
        <v>53</v>
      </c>
      <c r="B6" s="29"/>
      <c r="C6" s="29">
        <v>7</v>
      </c>
      <c r="D6" s="31" t="s">
        <v>61</v>
      </c>
      <c r="E6" s="32"/>
      <c r="F6" s="32" t="s">
        <v>62</v>
      </c>
      <c r="G6" s="30" t="s">
        <v>35</v>
      </c>
      <c r="H6" s="30">
        <v>30</v>
      </c>
      <c r="I6" s="30">
        <v>20</v>
      </c>
      <c r="J6" s="33">
        <v>2162</v>
      </c>
      <c r="K6" s="43">
        <f>REIT!J7+ESAG!K7+CEART!K7+FAED!K7+CEAD!K7+CEFID!K7+CESFI!K7+CEAVI!K7+CCT!K7+CEPLAN!K7+CAV!K7+CEO!K7+CERES!K7</f>
        <v>50</v>
      </c>
      <c r="L6" s="44">
        <f>(REIT!J7-REIT!K7)+(ESAG!K7-ESAG!L7)+(CEART!K7-CEART!L7)+(FAED!K7-FAED!L7)+(CEAD!K7-CEAD!L7)+(CEFID!K7-CEFID!L7)+(CESFI!K7-CESFI!L7)+(CEAVI!K7-CEAVI!L7)+(CCT!K7-CCT!L7)+(CEPLAN!K7-CEPLAN!L7)+(CAV!K7-CAV!L7)+(CEO!K7-CEO!L7)+(CERES!K7-CERES!L7)</f>
        <v>14</v>
      </c>
      <c r="M6" s="72">
        <f t="shared" si="0"/>
        <v>36</v>
      </c>
      <c r="N6" s="80">
        <f t="shared" si="1"/>
        <v>108100</v>
      </c>
      <c r="O6" s="80">
        <f t="shared" si="2"/>
        <v>30268</v>
      </c>
    </row>
    <row r="7" spans="1:15" ht="162.75" x14ac:dyDescent="0.25">
      <c r="A7" s="28" t="s">
        <v>54</v>
      </c>
      <c r="B7" s="29"/>
      <c r="C7" s="29">
        <v>8</v>
      </c>
      <c r="D7" s="31" t="s">
        <v>63</v>
      </c>
      <c r="E7" s="32"/>
      <c r="F7" s="32" t="s">
        <v>64</v>
      </c>
      <c r="G7" s="30" t="s">
        <v>35</v>
      </c>
      <c r="H7" s="30">
        <v>30</v>
      </c>
      <c r="I7" s="30">
        <v>20</v>
      </c>
      <c r="J7" s="33">
        <v>2130</v>
      </c>
      <c r="K7" s="43">
        <f>REIT!J8+ESAG!K8+CEART!K8+FAED!K8+CEAD!K8+CEFID!K8+CESFI!K8+CEAVI!K8+CCT!K8+CEPLAN!K8+CAV!K8+CEO!K8+CERES!K8</f>
        <v>12</v>
      </c>
      <c r="L7" s="44">
        <f>(REIT!J8-REIT!K8)+(ESAG!K8-ESAG!L8)+(CEART!K8-CEART!L8)+(FAED!K8-FAED!L8)+(CEAD!K8-CEAD!L8)+(CEFID!K8-CEFID!L8)+(CESFI!K8-CESFI!L8)+(CEAVI!K8-CEAVI!L8)+(CCT!K8-CCT!L8)+(CEPLAN!K8-CEPLAN!L8)+(CAV!K8-CAV!L8)+(CEO!K8-CEO!L8)+(CERES!K8-CERES!L8)</f>
        <v>6</v>
      </c>
      <c r="M7" s="72">
        <f t="shared" si="0"/>
        <v>6</v>
      </c>
      <c r="N7" s="80">
        <f t="shared" si="1"/>
        <v>25560</v>
      </c>
      <c r="O7" s="80">
        <f t="shared" si="2"/>
        <v>12780</v>
      </c>
    </row>
    <row r="8" spans="1:15" ht="108" x14ac:dyDescent="0.25">
      <c r="A8" s="28" t="s">
        <v>52</v>
      </c>
      <c r="B8" s="29"/>
      <c r="C8" s="29">
        <v>9</v>
      </c>
      <c r="D8" s="31" t="s">
        <v>65</v>
      </c>
      <c r="E8" s="32"/>
      <c r="F8" s="32" t="s">
        <v>66</v>
      </c>
      <c r="G8" s="30" t="s">
        <v>35</v>
      </c>
      <c r="H8" s="30">
        <v>30</v>
      </c>
      <c r="I8" s="30">
        <v>20</v>
      </c>
      <c r="J8" s="33">
        <v>8700</v>
      </c>
      <c r="K8" s="43">
        <f>REIT!J9+ESAG!K9+CEART!K9+FAED!K9+CEAD!K9+CEFID!K9+CESFI!K9+CEAVI!K9+CCT!K9+CEPLAN!K9+CAV!K9+CEO!K9+CERES!K9</f>
        <v>5</v>
      </c>
      <c r="L8" s="44">
        <f>(REIT!J9-REIT!K9)+(ESAG!K9-ESAG!L9)+(CEART!K9-CEART!L9)+(FAED!K9-FAED!L9)+(CEAD!K9-CEAD!L9)+(CEFID!K9-CEFID!L9)+(CESFI!K9-CESFI!L9)+(CEAVI!K9-CEAVI!L9)+(CCT!K9-CCT!L9)+(CEPLAN!K9-CEPLAN!L9)+(CAV!K9-CAV!L9)+(CEO!K9-CEO!L9)+(CERES!K9-CERES!L9)</f>
        <v>5</v>
      </c>
      <c r="M8" s="72">
        <f t="shared" si="0"/>
        <v>0</v>
      </c>
      <c r="N8" s="80">
        <f t="shared" si="1"/>
        <v>43500</v>
      </c>
      <c r="O8" s="80">
        <f t="shared" si="2"/>
        <v>43500</v>
      </c>
    </row>
    <row r="9" spans="1:15" ht="15.75" x14ac:dyDescent="0.25">
      <c r="N9" s="81">
        <f>SUM(N3:N8)</f>
        <v>3051810</v>
      </c>
      <c r="O9" s="81">
        <f>SUM(O3:O8)</f>
        <v>2069216</v>
      </c>
    </row>
    <row r="11" spans="1:15" ht="15.75" x14ac:dyDescent="0.25">
      <c r="K11" s="85" t="s">
        <v>113</v>
      </c>
      <c r="L11" s="84"/>
      <c r="M11" s="84"/>
      <c r="N11" s="84"/>
      <c r="O11" s="82"/>
    </row>
    <row r="12" spans="1:15" ht="15.75" x14ac:dyDescent="0.25">
      <c r="K12" s="83" t="s">
        <v>114</v>
      </c>
      <c r="L12" s="95"/>
      <c r="M12" s="95"/>
      <c r="N12" s="95"/>
      <c r="O12" s="96"/>
    </row>
    <row r="13" spans="1:15" ht="15.75" x14ac:dyDescent="0.25">
      <c r="K13" s="97" t="s">
        <v>115</v>
      </c>
      <c r="L13" s="98"/>
      <c r="M13" s="98"/>
      <c r="N13" s="98"/>
      <c r="O13" s="99"/>
    </row>
    <row r="14" spans="1:15" ht="15.75" x14ac:dyDescent="0.25">
      <c r="K14" s="100" t="s">
        <v>108</v>
      </c>
      <c r="L14" s="101"/>
      <c r="M14" s="101"/>
      <c r="N14" s="101"/>
      <c r="O14" s="91">
        <f>N9</f>
        <v>3051810</v>
      </c>
    </row>
    <row r="15" spans="1:15" ht="15.75" x14ac:dyDescent="0.25">
      <c r="K15" s="102" t="s">
        <v>109</v>
      </c>
      <c r="L15" s="103"/>
      <c r="M15" s="103"/>
      <c r="N15" s="103"/>
      <c r="O15" s="92">
        <f>O9</f>
        <v>2069216</v>
      </c>
    </row>
    <row r="16" spans="1:15" ht="15.75" x14ac:dyDescent="0.25">
      <c r="K16" s="102" t="s">
        <v>110</v>
      </c>
      <c r="L16" s="103"/>
      <c r="M16" s="103"/>
      <c r="N16" s="103"/>
      <c r="O16" s="93">
        <v>0</v>
      </c>
    </row>
    <row r="17" spans="11:15" ht="15.75" x14ac:dyDescent="0.25">
      <c r="K17" s="90" t="s">
        <v>111</v>
      </c>
      <c r="L17" s="89"/>
      <c r="M17" s="89"/>
      <c r="N17" s="89"/>
      <c r="O17" s="94">
        <f>O15/O14</f>
        <v>0.67802910403989769</v>
      </c>
    </row>
    <row r="18" spans="11:15" ht="15.75" x14ac:dyDescent="0.25">
      <c r="K18" s="88" t="s">
        <v>112</v>
      </c>
      <c r="L18" s="87"/>
      <c r="M18" s="87"/>
      <c r="N18" s="87"/>
      <c r="O18" s="86"/>
    </row>
  </sheetData>
  <autoFilter ref="A2:M2"/>
  <mergeCells count="11">
    <mergeCell ref="D1:J1"/>
    <mergeCell ref="A1:C1"/>
    <mergeCell ref="K17:N17"/>
    <mergeCell ref="K18:O18"/>
    <mergeCell ref="K11:O11"/>
    <mergeCell ref="K12:O12"/>
    <mergeCell ref="K13:O13"/>
    <mergeCell ref="K14:N14"/>
    <mergeCell ref="K15:N15"/>
    <mergeCell ref="K16:N16"/>
    <mergeCell ref="K1:O1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4" customWidth="1"/>
    <col min="2" max="2" width="6.85546875" style="14" customWidth="1"/>
    <col min="3" max="3" width="31" style="14" customWidth="1"/>
    <col min="4" max="4" width="8.5703125" style="14" bestFit="1" customWidth="1"/>
    <col min="5" max="5" width="9.5703125" style="14" customWidth="1"/>
    <col min="6" max="6" width="14.7109375" style="14" customWidth="1"/>
    <col min="7" max="7" width="16" style="14" customWidth="1"/>
    <col min="8" max="8" width="11.140625" style="14" customWidth="1"/>
    <col min="9" max="16384" width="9.140625" style="14"/>
  </cols>
  <sheetData>
    <row r="1" spans="1:8" ht="20.25" customHeight="1" x14ac:dyDescent="0.2">
      <c r="A1" s="57" t="s">
        <v>16</v>
      </c>
      <c r="B1" s="57"/>
      <c r="C1" s="57"/>
      <c r="D1" s="57"/>
      <c r="E1" s="57"/>
      <c r="F1" s="57"/>
      <c r="G1" s="57"/>
      <c r="H1" s="57"/>
    </row>
    <row r="2" spans="1:8" ht="20.25" x14ac:dyDescent="0.2">
      <c r="B2" s="15"/>
    </row>
    <row r="3" spans="1:8" ht="47.25" customHeight="1" x14ac:dyDescent="0.2">
      <c r="A3" s="58" t="s">
        <v>17</v>
      </c>
      <c r="B3" s="58"/>
      <c r="C3" s="58"/>
      <c r="D3" s="58"/>
      <c r="E3" s="58"/>
      <c r="F3" s="58"/>
      <c r="G3" s="58"/>
      <c r="H3" s="58"/>
    </row>
    <row r="4" spans="1:8" ht="35.25" customHeight="1" x14ac:dyDescent="0.2">
      <c r="B4" s="16"/>
    </row>
    <row r="5" spans="1:8" ht="15" customHeight="1" x14ac:dyDescent="0.2">
      <c r="A5" s="59" t="s">
        <v>18</v>
      </c>
      <c r="B5" s="59"/>
      <c r="C5" s="59"/>
      <c r="D5" s="59"/>
      <c r="E5" s="59"/>
      <c r="F5" s="59"/>
      <c r="G5" s="59"/>
      <c r="H5" s="59"/>
    </row>
    <row r="6" spans="1:8" ht="15" customHeight="1" x14ac:dyDescent="0.2">
      <c r="A6" s="59" t="s">
        <v>19</v>
      </c>
      <c r="B6" s="59"/>
      <c r="C6" s="59"/>
      <c r="D6" s="59"/>
      <c r="E6" s="59"/>
      <c r="F6" s="59"/>
      <c r="G6" s="59"/>
      <c r="H6" s="59"/>
    </row>
    <row r="7" spans="1:8" ht="15" customHeight="1" x14ac:dyDescent="0.2">
      <c r="A7" s="59" t="s">
        <v>20</v>
      </c>
      <c r="B7" s="59"/>
      <c r="C7" s="59"/>
      <c r="D7" s="59"/>
      <c r="E7" s="59"/>
      <c r="F7" s="59"/>
      <c r="G7" s="59"/>
      <c r="H7" s="59"/>
    </row>
    <row r="8" spans="1:8" ht="15" customHeight="1" x14ac:dyDescent="0.2">
      <c r="A8" s="59" t="s">
        <v>21</v>
      </c>
      <c r="B8" s="59"/>
      <c r="C8" s="59"/>
      <c r="D8" s="59"/>
      <c r="E8" s="59"/>
      <c r="F8" s="59"/>
      <c r="G8" s="59"/>
      <c r="H8" s="59"/>
    </row>
    <row r="9" spans="1:8" ht="30" customHeight="1" x14ac:dyDescent="0.2">
      <c r="B9" s="17"/>
    </row>
    <row r="10" spans="1:8" ht="105" customHeight="1" x14ac:dyDescent="0.2">
      <c r="A10" s="60" t="s">
        <v>22</v>
      </c>
      <c r="B10" s="60"/>
      <c r="C10" s="60"/>
      <c r="D10" s="60"/>
      <c r="E10" s="60"/>
      <c r="F10" s="60"/>
      <c r="G10" s="60"/>
      <c r="H10" s="60"/>
    </row>
    <row r="11" spans="1:8" ht="15.75" thickBot="1" x14ac:dyDescent="0.25">
      <c r="B11" s="18"/>
    </row>
    <row r="12" spans="1:8" ht="48.75" thickBot="1" x14ac:dyDescent="0.25">
      <c r="A12" s="19" t="s">
        <v>12</v>
      </c>
      <c r="B12" s="19" t="s">
        <v>10</v>
      </c>
      <c r="C12" s="20" t="s">
        <v>23</v>
      </c>
      <c r="D12" s="20" t="s">
        <v>11</v>
      </c>
      <c r="E12" s="20" t="s">
        <v>24</v>
      </c>
      <c r="F12" s="20" t="s">
        <v>25</v>
      </c>
      <c r="G12" s="20" t="s">
        <v>26</v>
      </c>
      <c r="H12" s="20" t="s">
        <v>27</v>
      </c>
    </row>
    <row r="13" spans="1:8" ht="15.75" thickBot="1" x14ac:dyDescent="0.25">
      <c r="A13" s="21"/>
      <c r="B13" s="21"/>
      <c r="C13" s="22"/>
      <c r="D13" s="22"/>
      <c r="E13" s="22"/>
      <c r="F13" s="22"/>
      <c r="G13" s="22"/>
      <c r="H13" s="22"/>
    </row>
    <row r="14" spans="1:8" ht="15.75" thickBot="1" x14ac:dyDescent="0.25">
      <c r="A14" s="21"/>
      <c r="B14" s="21"/>
      <c r="C14" s="22"/>
      <c r="D14" s="22"/>
      <c r="E14" s="22"/>
      <c r="F14" s="22"/>
      <c r="G14" s="22"/>
      <c r="H14" s="22"/>
    </row>
    <row r="15" spans="1:8" ht="15.75" thickBot="1" x14ac:dyDescent="0.25">
      <c r="A15" s="21"/>
      <c r="B15" s="21"/>
      <c r="C15" s="22"/>
      <c r="D15" s="22"/>
      <c r="E15" s="22"/>
      <c r="F15" s="22"/>
      <c r="G15" s="22"/>
      <c r="H15" s="22"/>
    </row>
    <row r="16" spans="1:8" ht="15.75" thickBot="1" x14ac:dyDescent="0.25">
      <c r="A16" s="21"/>
      <c r="B16" s="21"/>
      <c r="C16" s="22"/>
      <c r="D16" s="22"/>
      <c r="E16" s="22"/>
      <c r="F16" s="22"/>
      <c r="G16" s="22"/>
      <c r="H16" s="22"/>
    </row>
    <row r="17" spans="1:8" ht="15.75" thickBot="1" x14ac:dyDescent="0.25">
      <c r="A17" s="23"/>
      <c r="B17" s="23"/>
      <c r="C17" s="24"/>
      <c r="D17" s="24"/>
      <c r="E17" s="24"/>
      <c r="F17" s="24"/>
      <c r="G17" s="24"/>
      <c r="H17" s="24"/>
    </row>
    <row r="18" spans="1:8" ht="42" customHeight="1" x14ac:dyDescent="0.2">
      <c r="B18" s="25"/>
      <c r="C18" s="26"/>
      <c r="D18" s="26"/>
      <c r="E18" s="26"/>
      <c r="F18" s="26"/>
      <c r="G18" s="26"/>
      <c r="H18" s="26"/>
    </row>
    <row r="19" spans="1:8" ht="15" customHeight="1" x14ac:dyDescent="0.2">
      <c r="A19" s="61" t="s">
        <v>28</v>
      </c>
      <c r="B19" s="61"/>
      <c r="C19" s="61"/>
      <c r="D19" s="61"/>
      <c r="E19" s="61"/>
      <c r="F19" s="61"/>
      <c r="G19" s="61"/>
      <c r="H19" s="61"/>
    </row>
    <row r="20" spans="1:8" ht="14.25" x14ac:dyDescent="0.2">
      <c r="A20" s="62" t="s">
        <v>29</v>
      </c>
      <c r="B20" s="62"/>
      <c r="C20" s="62"/>
      <c r="D20" s="62"/>
      <c r="E20" s="62"/>
      <c r="F20" s="62"/>
      <c r="G20" s="62"/>
      <c r="H20" s="62"/>
    </row>
    <row r="21" spans="1:8" ht="15" x14ac:dyDescent="0.2">
      <c r="B21" s="18"/>
    </row>
    <row r="22" spans="1:8" ht="15" x14ac:dyDescent="0.2">
      <c r="B22" s="18"/>
    </row>
    <row r="23" spans="1:8" ht="15" x14ac:dyDescent="0.2">
      <c r="B23" s="18"/>
    </row>
    <row r="24" spans="1:8" ht="15" customHeight="1" x14ac:dyDescent="0.2">
      <c r="A24" s="63" t="s">
        <v>30</v>
      </c>
      <c r="B24" s="63"/>
      <c r="C24" s="63"/>
      <c r="D24" s="63"/>
      <c r="E24" s="63"/>
      <c r="F24" s="63"/>
      <c r="G24" s="63"/>
      <c r="H24" s="63"/>
    </row>
    <row r="25" spans="1:8" ht="15" customHeight="1" x14ac:dyDescent="0.2">
      <c r="A25" s="63" t="s">
        <v>31</v>
      </c>
      <c r="B25" s="63"/>
      <c r="C25" s="63"/>
      <c r="D25" s="63"/>
      <c r="E25" s="63"/>
      <c r="F25" s="63"/>
      <c r="G25" s="63"/>
      <c r="H25" s="63"/>
    </row>
    <row r="26" spans="1:8" ht="15" customHeight="1" x14ac:dyDescent="0.2">
      <c r="A26" s="56" t="s">
        <v>32</v>
      </c>
      <c r="B26" s="56"/>
      <c r="C26" s="56"/>
      <c r="D26" s="56"/>
      <c r="E26" s="56"/>
      <c r="F26" s="56"/>
      <c r="G26" s="56"/>
      <c r="H26" s="56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REIT</vt:lpstr>
      <vt:lpstr>ESAG</vt:lpstr>
      <vt:lpstr>CEART</vt:lpstr>
      <vt:lpstr>FAED</vt:lpstr>
      <vt:lpstr>CEAD</vt:lpstr>
      <vt:lpstr>CEFID</vt:lpstr>
      <vt:lpstr>CESFI</vt:lpstr>
      <vt:lpstr>CEAVI</vt:lpstr>
      <vt:lpstr>CCT</vt:lpstr>
      <vt:lpstr>CEPLAN</vt:lpstr>
      <vt:lpstr>CAV</vt:lpstr>
      <vt:lpstr>CEO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2014-12-05T18:34:57Z</dcterms:modified>
</cp:coreProperties>
</file>