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omments2.xml" ContentType="application/vnd.openxmlformats-officedocument.spreadsheetml.comments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omments3.xml" ContentType="application/vnd.openxmlformats-officedocument.spreadsheetml.comments+xml"/>
  <Override PartName="/xl/drawings/drawing6.xml" ContentType="application/vnd.openxmlformats-officedocument.drawing+xml"/>
  <Override PartName="/xl/comments4.xml" ContentType="application/vnd.openxmlformats-officedocument.spreadsheetml.comments+xml"/>
  <Override PartName="/xl/drawings/drawing7.xml" ContentType="application/vnd.openxmlformats-officedocument.drawing+xml"/>
  <Override PartName="/xl/comments5.xml" ContentType="application/vnd.openxmlformats-officedocument.spreadsheetml.comments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comments6.xml" ContentType="application/vnd.openxmlformats-officedocument.spreadsheetml.comments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comments7.xml" ContentType="application/vnd.openxmlformats-officedocument.spreadsheetml.comments+xml"/>
  <Override PartName="/xl/comments8.xml" ContentType="application/vnd.openxmlformats-officedocument.spreadsheetml.comments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EstaPasta_de_trabalho" defaultThemeVersion="124226"/>
  <mc:AlternateContent xmlns:mc="http://schemas.openxmlformats.org/markup-compatibility/2006">
    <mc:Choice Requires="x15">
      <x15ac:absPath xmlns:x15ac="http://schemas.microsoft.com/office/spreadsheetml/2010/11/ac" url="L:\SEGECON\2. Atas de Registro de Preços\UDESC\PP 1605.2015 - UDESC - Agência Hospedagem - Vig 03.02.17\"/>
    </mc:Choice>
  </mc:AlternateContent>
  <bookViews>
    <workbookView xWindow="0" yWindow="0" windowWidth="21600" windowHeight="9135" tabRatio="857"/>
  </bookViews>
  <sheets>
    <sheet name="Reit-PROAD" sheetId="75" r:id="rId1"/>
    <sheet name="Reit-PROEN" sheetId="175" r:id="rId2"/>
    <sheet name="Reit-PROEX" sheetId="176" r:id="rId3"/>
    <sheet name="Reit-Museu" sheetId="177" r:id="rId4"/>
    <sheet name="ESAG" sheetId="178" r:id="rId5"/>
    <sheet name="CEART" sheetId="179" r:id="rId6"/>
    <sheet name="FAED" sheetId="180" r:id="rId7"/>
    <sheet name="CEAD" sheetId="181" r:id="rId8"/>
    <sheet name="CEFID" sheetId="182" r:id="rId9"/>
    <sheet name="CERES" sheetId="183" r:id="rId10"/>
    <sheet name="CESFI" sheetId="184" r:id="rId11"/>
    <sheet name="CCT" sheetId="185" r:id="rId12"/>
    <sheet name="CEO" sheetId="186" r:id="rId13"/>
    <sheet name="CAV" sheetId="190" r:id="rId14"/>
    <sheet name="CEAVI" sheetId="187" r:id="rId15"/>
    <sheet name="CEPLAN" sheetId="188" r:id="rId16"/>
    <sheet name="GESTOR" sheetId="189" r:id="rId17"/>
    <sheet name="Modelo Anexo II IN 002_2014" sheetId="77" r:id="rId18"/>
  </sheets>
  <definedNames>
    <definedName name="diasuteis" localSheetId="11">#REF!</definedName>
    <definedName name="diasuteis" localSheetId="7">#REF!</definedName>
    <definedName name="diasuteis" localSheetId="5">#REF!</definedName>
    <definedName name="diasuteis" localSheetId="14">#REF!</definedName>
    <definedName name="diasuteis" localSheetId="8">#REF!</definedName>
    <definedName name="diasuteis" localSheetId="12">#REF!</definedName>
    <definedName name="diasuteis" localSheetId="15">#REF!</definedName>
    <definedName name="diasuteis" localSheetId="9">#REF!</definedName>
    <definedName name="diasuteis" localSheetId="10">#REF!</definedName>
    <definedName name="diasuteis" localSheetId="4">#REF!</definedName>
    <definedName name="diasuteis" localSheetId="6">#REF!</definedName>
    <definedName name="diasuteis" localSheetId="16">#REF!</definedName>
    <definedName name="diasuteis" localSheetId="3">#REF!</definedName>
    <definedName name="diasuteis" localSheetId="0">#REF!</definedName>
    <definedName name="diasuteis" localSheetId="1">#REF!</definedName>
    <definedName name="diasuteis" localSheetId="2">#REF!</definedName>
    <definedName name="diasuteis">#REF!</definedName>
    <definedName name="Ferias" localSheetId="11">#REF!</definedName>
    <definedName name="Ferias" localSheetId="7">#REF!</definedName>
    <definedName name="Ferias" localSheetId="5">#REF!</definedName>
    <definedName name="Ferias" localSheetId="14">#REF!</definedName>
    <definedName name="Ferias" localSheetId="9">#REF!</definedName>
    <definedName name="Ferias" localSheetId="16">#REF!</definedName>
    <definedName name="Ferias" localSheetId="3">#REF!</definedName>
    <definedName name="Ferias" localSheetId="1">#REF!</definedName>
    <definedName name="Ferias">#REF!</definedName>
    <definedName name="RD" localSheetId="11">OFFSET(#REF!,(MATCH(SMALL(#REF!,ROW()-10),#REF!,0)-1),0)</definedName>
    <definedName name="RD" localSheetId="7">OFFSET(#REF!,(MATCH(SMALL(#REF!,ROW()-10),#REF!,0)-1),0)</definedName>
    <definedName name="RD" localSheetId="5">OFFSET(#REF!,(MATCH(SMALL(#REF!,ROW()-10),#REF!,0)-1),0)</definedName>
    <definedName name="RD" localSheetId="14">OFFSET(#REF!,(MATCH(SMALL(#REF!,ROW()-10),#REF!,0)-1),0)</definedName>
    <definedName name="RD" localSheetId="9">OFFSET(#REF!,(MATCH(SMALL(#REF!,ROW()-10),#REF!,0)-1),0)</definedName>
    <definedName name="RD" localSheetId="16">OFFSET(#REF!,(MATCH(SMALL(#REF!,ROW()-10),#REF!,0)-1),0)</definedName>
    <definedName name="RD" localSheetId="3">OFFSET(#REF!,(MATCH(SMALL(#REF!,ROW()-10),#REF!,0)-1),0)</definedName>
    <definedName name="RD" localSheetId="1">OFFSET(#REF!,(MATCH(SMALL(#REF!,ROW()-10),#REF!,0)-1),0)</definedName>
    <definedName name="RD">OFFSET(#REF!,(MATCH(SMALL(#REF!,ROW()-10),#REF!,0)-1),0)</definedName>
  </definedNames>
  <calcPr calcId="152511"/>
</workbook>
</file>

<file path=xl/calcChain.xml><?xml version="1.0" encoding="utf-8"?>
<calcChain xmlns="http://schemas.openxmlformats.org/spreadsheetml/2006/main">
  <c r="F6" i="176" l="1"/>
  <c r="F6" i="75" l="1"/>
  <c r="F6" i="180"/>
  <c r="F9" i="180" l="1"/>
  <c r="F9" i="176"/>
  <c r="G5" i="185" l="1"/>
  <c r="F7" i="180" l="1"/>
  <c r="F7" i="75"/>
  <c r="F6" i="179" l="1"/>
  <c r="F6" i="178"/>
  <c r="F5" i="179" l="1"/>
  <c r="F5" i="176"/>
  <c r="F6" i="190" l="1"/>
  <c r="F6" i="184"/>
  <c r="F5" i="189" l="1"/>
  <c r="F6" i="189"/>
  <c r="F7" i="189"/>
  <c r="F8" i="189"/>
  <c r="F9" i="189"/>
  <c r="F4" i="189"/>
  <c r="G9" i="188"/>
  <c r="H9" i="188" s="1"/>
  <c r="G8" i="188"/>
  <c r="H8" i="188" s="1"/>
  <c r="G7" i="188"/>
  <c r="H7" i="188" s="1"/>
  <c r="G6" i="188"/>
  <c r="H6" i="188" s="1"/>
  <c r="G5" i="188"/>
  <c r="H5" i="188" s="1"/>
  <c r="G4" i="188"/>
  <c r="H4" i="188" s="1"/>
  <c r="G9" i="187"/>
  <c r="H9" i="187" s="1"/>
  <c r="G8" i="187"/>
  <c r="H8" i="187" s="1"/>
  <c r="G7" i="187"/>
  <c r="H7" i="187" s="1"/>
  <c r="G6" i="187"/>
  <c r="H6" i="187" s="1"/>
  <c r="G5" i="187"/>
  <c r="H5" i="187" s="1"/>
  <c r="G4" i="187"/>
  <c r="H4" i="187" s="1"/>
  <c r="G9" i="190"/>
  <c r="H9" i="190" s="1"/>
  <c r="G8" i="190"/>
  <c r="H8" i="190" s="1"/>
  <c r="G7" i="190"/>
  <c r="H7" i="190" s="1"/>
  <c r="G6" i="190"/>
  <c r="H6" i="190" s="1"/>
  <c r="G5" i="190"/>
  <c r="H5" i="190" s="1"/>
  <c r="G4" i="190"/>
  <c r="H4" i="190" s="1"/>
  <c r="G9" i="186"/>
  <c r="H9" i="186" s="1"/>
  <c r="G8" i="186"/>
  <c r="H8" i="186" s="1"/>
  <c r="G7" i="186"/>
  <c r="H7" i="186" s="1"/>
  <c r="G6" i="186"/>
  <c r="H6" i="186" s="1"/>
  <c r="G5" i="186"/>
  <c r="H5" i="186" s="1"/>
  <c r="G4" i="186"/>
  <c r="H4" i="186" s="1"/>
  <c r="G9" i="185"/>
  <c r="H9" i="185" s="1"/>
  <c r="G8" i="185"/>
  <c r="H8" i="185" s="1"/>
  <c r="G7" i="185"/>
  <c r="H7" i="185" s="1"/>
  <c r="G6" i="185"/>
  <c r="H6" i="185" s="1"/>
  <c r="H5" i="185"/>
  <c r="G4" i="185"/>
  <c r="H4" i="185" s="1"/>
  <c r="G9" i="184"/>
  <c r="H9" i="184" s="1"/>
  <c r="G8" i="184"/>
  <c r="H8" i="184" s="1"/>
  <c r="G7" i="184"/>
  <c r="H7" i="184" s="1"/>
  <c r="G6" i="184"/>
  <c r="H6" i="184" s="1"/>
  <c r="G5" i="184"/>
  <c r="H5" i="184" s="1"/>
  <c r="G4" i="184"/>
  <c r="H4" i="184" s="1"/>
  <c r="G9" i="183"/>
  <c r="H9" i="183" s="1"/>
  <c r="G8" i="183"/>
  <c r="H8" i="183" s="1"/>
  <c r="G7" i="183"/>
  <c r="H7" i="183" s="1"/>
  <c r="G6" i="183"/>
  <c r="H6" i="183" s="1"/>
  <c r="G5" i="183"/>
  <c r="H5" i="183" s="1"/>
  <c r="G4" i="183"/>
  <c r="H4" i="183" s="1"/>
  <c r="G9" i="182"/>
  <c r="H9" i="182" s="1"/>
  <c r="G8" i="182"/>
  <c r="H8" i="182" s="1"/>
  <c r="G7" i="182"/>
  <c r="H7" i="182" s="1"/>
  <c r="G6" i="182"/>
  <c r="H6" i="182" s="1"/>
  <c r="G5" i="182"/>
  <c r="H5" i="182" s="1"/>
  <c r="G4" i="182"/>
  <c r="H4" i="182" s="1"/>
  <c r="G9" i="181"/>
  <c r="H9" i="181" s="1"/>
  <c r="G8" i="181"/>
  <c r="H8" i="181" s="1"/>
  <c r="G7" i="181"/>
  <c r="H7" i="181" s="1"/>
  <c r="G6" i="181"/>
  <c r="H6" i="181" s="1"/>
  <c r="G5" i="181"/>
  <c r="H5" i="181" s="1"/>
  <c r="G4" i="181"/>
  <c r="H4" i="181" s="1"/>
  <c r="G9" i="180"/>
  <c r="H9" i="180" s="1"/>
  <c r="G8" i="180"/>
  <c r="H8" i="180" s="1"/>
  <c r="G7" i="180"/>
  <c r="H7" i="180" s="1"/>
  <c r="G6" i="180"/>
  <c r="H6" i="180" s="1"/>
  <c r="G5" i="180"/>
  <c r="H5" i="180" s="1"/>
  <c r="G4" i="180"/>
  <c r="H4" i="180" s="1"/>
  <c r="G9" i="179"/>
  <c r="H9" i="179" s="1"/>
  <c r="G8" i="179"/>
  <c r="H8" i="179" s="1"/>
  <c r="G7" i="179"/>
  <c r="H7" i="179" s="1"/>
  <c r="G6" i="179"/>
  <c r="H6" i="179" s="1"/>
  <c r="G5" i="179"/>
  <c r="H5" i="179" s="1"/>
  <c r="G4" i="179"/>
  <c r="H4" i="179" s="1"/>
  <c r="G9" i="178"/>
  <c r="H9" i="178" s="1"/>
  <c r="G8" i="178"/>
  <c r="H8" i="178" s="1"/>
  <c r="G7" i="178"/>
  <c r="H7" i="178" s="1"/>
  <c r="G6" i="178"/>
  <c r="H6" i="178" s="1"/>
  <c r="G5" i="178"/>
  <c r="H5" i="178" s="1"/>
  <c r="G4" i="178"/>
  <c r="H4" i="178" s="1"/>
  <c r="G9" i="177"/>
  <c r="H9" i="177" s="1"/>
  <c r="G8" i="177"/>
  <c r="H8" i="177" s="1"/>
  <c r="G7" i="177"/>
  <c r="H7" i="177" s="1"/>
  <c r="G6" i="177"/>
  <c r="H6" i="177" s="1"/>
  <c r="G5" i="177"/>
  <c r="H5" i="177" s="1"/>
  <c r="G4" i="177"/>
  <c r="H4" i="177" s="1"/>
  <c r="G9" i="176"/>
  <c r="H9" i="176" s="1"/>
  <c r="G8" i="176"/>
  <c r="H8" i="176" s="1"/>
  <c r="G7" i="176"/>
  <c r="H7" i="176" s="1"/>
  <c r="G6" i="176"/>
  <c r="H6" i="176" s="1"/>
  <c r="G5" i="176"/>
  <c r="H5" i="176" s="1"/>
  <c r="G4" i="176"/>
  <c r="H4" i="176" s="1"/>
  <c r="G9" i="175"/>
  <c r="H9" i="175" s="1"/>
  <c r="G8" i="175"/>
  <c r="H8" i="175" s="1"/>
  <c r="G7" i="175"/>
  <c r="H7" i="175" s="1"/>
  <c r="G6" i="175"/>
  <c r="H6" i="175" s="1"/>
  <c r="G5" i="175"/>
  <c r="H5" i="175" s="1"/>
  <c r="G4" i="175"/>
  <c r="H4" i="175" s="1"/>
  <c r="G9" i="75"/>
  <c r="H9" i="75"/>
  <c r="G8" i="75"/>
  <c r="G4" i="75"/>
  <c r="F10" i="189" l="1"/>
  <c r="I16" i="189" s="1"/>
  <c r="G4" i="189"/>
  <c r="G8" i="189"/>
  <c r="I8" i="189" s="1"/>
  <c r="G9" i="189"/>
  <c r="I9" i="189" s="1"/>
  <c r="G5" i="75"/>
  <c r="G5" i="189" s="1"/>
  <c r="I5" i="189" s="1"/>
  <c r="G6" i="75"/>
  <c r="G6" i="189" s="1"/>
  <c r="I6" i="189" s="1"/>
  <c r="G7" i="75"/>
  <c r="G7" i="189" s="1"/>
  <c r="I4" i="189" l="1"/>
  <c r="G10" i="189"/>
  <c r="H4" i="189"/>
  <c r="H8" i="189"/>
  <c r="H9" i="189"/>
  <c r="H5" i="189"/>
  <c r="H6" i="189"/>
  <c r="I7" i="189"/>
  <c r="H7" i="189"/>
  <c r="H6" i="75"/>
  <c r="H4" i="75"/>
  <c r="H8" i="75"/>
  <c r="H7" i="75"/>
  <c r="H5" i="75"/>
  <c r="I10" i="189" l="1"/>
  <c r="I17" i="189"/>
  <c r="I19" i="189" s="1"/>
  <c r="H10" i="189"/>
</calcChain>
</file>

<file path=xl/comments1.xml><?xml version="1.0" encoding="utf-8"?>
<comments xmlns="http://schemas.openxmlformats.org/spreadsheetml/2006/main">
  <authors>
    <author>MARCELO DARCI DE SOUZA</author>
  </authors>
  <commentList>
    <comment ref="F6" authorId="0" shapeId="0">
      <text>
        <r>
          <rPr>
            <b/>
            <sz val="9"/>
            <color indexed="81"/>
            <rFont val="Segoe UI"/>
            <charset val="1"/>
          </rPr>
          <t>MARCELO DARCI DE SOUZA:</t>
        </r>
        <r>
          <rPr>
            <sz val="9"/>
            <color indexed="81"/>
            <rFont val="Segoe UI"/>
            <charset val="1"/>
          </rPr>
          <t xml:space="preserve">
cedido 50 pela esag 
cedido 50 pelo ceart
</t>
        </r>
      </text>
    </comment>
    <comment ref="F7" authorId="0" shapeId="0">
      <text>
        <r>
          <rPr>
            <b/>
            <sz val="9"/>
            <color indexed="81"/>
            <rFont val="Segoe UI"/>
            <charset val="1"/>
          </rPr>
          <t>MARCELO DARCI DE SOUZA:</t>
        </r>
        <r>
          <rPr>
            <sz val="9"/>
            <color indexed="81"/>
            <rFont val="Segoe UI"/>
            <charset val="1"/>
          </rPr>
          <t xml:space="preserve">
cedido a faed - simone 12/17/16</t>
        </r>
      </text>
    </comment>
  </commentList>
</comments>
</file>

<file path=xl/comments2.xml><?xml version="1.0" encoding="utf-8"?>
<comments xmlns="http://schemas.openxmlformats.org/spreadsheetml/2006/main">
  <authors>
    <author>MARCELO DARCI DE SOUZA</author>
    <author>Gabriela Monteiro</author>
  </authors>
  <commentList>
    <comment ref="F5" authorId="0" shapeId="0">
      <text>
        <r>
          <rPr>
            <b/>
            <sz val="9"/>
            <color indexed="81"/>
            <rFont val="Segoe UI"/>
            <charset val="1"/>
          </rPr>
          <t>MARCELO DARCI DE SOUZA:</t>
        </r>
        <r>
          <rPr>
            <sz val="9"/>
            <color indexed="81"/>
            <rFont val="Segoe UI"/>
            <charset val="1"/>
          </rPr>
          <t xml:space="preserve">
cedido ao ceart 50 
</t>
        </r>
      </text>
    </comment>
    <comment ref="F6" authorId="0" shapeId="0">
      <text>
        <r>
          <rPr>
            <b/>
            <sz val="9"/>
            <color indexed="81"/>
            <rFont val="Segoe UI"/>
            <charset val="1"/>
          </rPr>
          <t>MARCELO DARCI DE SOUZA:</t>
        </r>
        <r>
          <rPr>
            <sz val="9"/>
            <color indexed="81"/>
            <rFont val="Segoe UI"/>
            <charset val="1"/>
          </rPr>
          <t xml:space="preserve">
cedido 30 a faed - simone proad
50 do ceart 
20 cedido para FAED</t>
        </r>
      </text>
    </comment>
    <comment ref="F9" authorId="1" shapeId="0">
      <text>
        <r>
          <rPr>
            <b/>
            <sz val="9"/>
            <color indexed="81"/>
            <rFont val="Segoe UI"/>
            <charset val="1"/>
          </rPr>
          <t>Gabriela Monteiro:</t>
        </r>
        <r>
          <rPr>
            <sz val="9"/>
            <color indexed="81"/>
            <rFont val="Segoe UI"/>
            <charset val="1"/>
          </rPr>
          <t xml:space="preserve">
40 - cedido para FAED</t>
        </r>
      </text>
    </comment>
  </commentList>
</comments>
</file>

<file path=xl/comments3.xml><?xml version="1.0" encoding="utf-8"?>
<comments xmlns="http://schemas.openxmlformats.org/spreadsheetml/2006/main">
  <authors>
    <author>MARCELO DARCI DE SOUZA</author>
  </authors>
  <commentList>
    <comment ref="F6" authorId="0" shapeId="0">
      <text>
        <r>
          <rPr>
            <b/>
            <sz val="9"/>
            <color indexed="81"/>
            <rFont val="Segoe UI"/>
            <charset val="1"/>
          </rPr>
          <t>MARCELO DARCI DE SOUZA:</t>
        </r>
        <r>
          <rPr>
            <sz val="9"/>
            <color indexed="81"/>
            <rFont val="Segoe UI"/>
            <charset val="1"/>
          </rPr>
          <t xml:space="preserve">
cedido a reitoria </t>
        </r>
      </text>
    </comment>
  </commentList>
</comments>
</file>

<file path=xl/comments4.xml><?xml version="1.0" encoding="utf-8"?>
<comments xmlns="http://schemas.openxmlformats.org/spreadsheetml/2006/main">
  <authors>
    <author>MARCELO DARCI DE SOUZA</author>
  </authors>
  <commentList>
    <comment ref="F5" authorId="0" shapeId="0">
      <text>
        <r>
          <rPr>
            <b/>
            <sz val="9"/>
            <color indexed="81"/>
            <rFont val="Segoe UI"/>
            <charset val="1"/>
          </rPr>
          <t>MARCELO DARCI DE SOUZA:</t>
        </r>
        <r>
          <rPr>
            <sz val="9"/>
            <color indexed="81"/>
            <rFont val="Segoe UI"/>
            <charset val="1"/>
          </rPr>
          <t xml:space="preserve">
cedido da reitoria proex - 50 
</t>
        </r>
      </text>
    </comment>
    <comment ref="F6" authorId="0" shapeId="0">
      <text>
        <r>
          <rPr>
            <b/>
            <sz val="9"/>
            <color indexed="81"/>
            <rFont val="Segoe UI"/>
            <charset val="1"/>
          </rPr>
          <t>MARCELO DARCI DE SOUZA:</t>
        </r>
        <r>
          <rPr>
            <sz val="9"/>
            <color indexed="81"/>
            <rFont val="Segoe UI"/>
            <charset val="1"/>
          </rPr>
          <t xml:space="preserve">
cedido 50 para reitoria proex
cedido 50 reitoria proad</t>
        </r>
      </text>
    </comment>
  </commentList>
</comments>
</file>

<file path=xl/comments5.xml><?xml version="1.0" encoding="utf-8"?>
<comments xmlns="http://schemas.openxmlformats.org/spreadsheetml/2006/main">
  <authors>
    <author>Ronan Nocetti Tormena</author>
    <author>MARCELO DARCI DE SOUZA</author>
    <author>Gabriela Monteiro</author>
  </authors>
  <commentList>
    <comment ref="K1" authorId="0" shapeId="0">
      <text>
        <r>
          <rPr>
            <b/>
            <sz val="9"/>
            <color indexed="81"/>
            <rFont val="Tahoma"/>
            <family val="2"/>
          </rPr>
          <t>Ronan Nocetti Tormena:</t>
        </r>
        <r>
          <rPr>
            <sz val="9"/>
            <color indexed="81"/>
            <rFont val="Tahoma"/>
            <family val="2"/>
          </rPr>
          <t xml:space="preserve">
Quantitativo cedido pela Reitoria/PROAD, conforme e-mail no processo.</t>
        </r>
      </text>
    </comment>
    <comment ref="L1" authorId="0" shapeId="0">
      <text>
        <r>
          <rPr>
            <b/>
            <sz val="9"/>
            <color indexed="81"/>
            <rFont val="Tahoma"/>
            <family val="2"/>
          </rPr>
          <t>Ronan Nocetti Tormena:</t>
        </r>
        <r>
          <rPr>
            <sz val="9"/>
            <color indexed="81"/>
            <rFont val="Tahoma"/>
            <family val="2"/>
          </rPr>
          <t xml:space="preserve">
Quantitativo cedido pela Reitoria/PROAD, conforme e-mail no processo.</t>
        </r>
      </text>
    </comment>
    <comment ref="M1" authorId="0" shapeId="0">
      <text>
        <r>
          <rPr>
            <b/>
            <sz val="9"/>
            <color indexed="81"/>
            <rFont val="Tahoma"/>
            <family val="2"/>
          </rPr>
          <t>Ronan Nocetti Tormena:</t>
        </r>
        <r>
          <rPr>
            <sz val="9"/>
            <color indexed="81"/>
            <rFont val="Tahoma"/>
            <family val="2"/>
          </rPr>
          <t xml:space="preserve">
Quantitativo cedido pela Reitoria/PROEX, conforme e-mail no processo.</t>
        </r>
      </text>
    </comment>
    <comment ref="F6" authorId="1" shapeId="0">
      <text>
        <r>
          <rPr>
            <b/>
            <sz val="9"/>
            <color indexed="81"/>
            <rFont val="Segoe UI"/>
            <charset val="1"/>
          </rPr>
          <t>MARCELO DARCI DE SOUZA:</t>
        </r>
        <r>
          <rPr>
            <sz val="9"/>
            <color indexed="81"/>
            <rFont val="Segoe UI"/>
            <charset val="1"/>
          </rPr>
          <t xml:space="preserve">
20 cedido pela reitoria-proad
20 cedido pela PROEX</t>
        </r>
      </text>
    </comment>
    <comment ref="K6" authorId="0" shapeId="0">
      <text>
        <r>
          <rPr>
            <b/>
            <sz val="9"/>
            <color indexed="81"/>
            <rFont val="Tahoma"/>
            <family val="2"/>
          </rPr>
          <t>Ronan Nocetti Tormena:</t>
        </r>
        <r>
          <rPr>
            <sz val="9"/>
            <color indexed="81"/>
            <rFont val="Tahoma"/>
            <family val="2"/>
          </rPr>
          <t xml:space="preserve">
Quantitativo cedido pela Reitoria/PROAD, conforme e-mail no processo.</t>
        </r>
      </text>
    </comment>
    <comment ref="M6" authorId="0" shapeId="0">
      <text>
        <r>
          <rPr>
            <b/>
            <sz val="9"/>
            <color indexed="81"/>
            <rFont val="Tahoma"/>
            <family val="2"/>
          </rPr>
          <t>Ronan Nocetti Tormena:</t>
        </r>
        <r>
          <rPr>
            <sz val="9"/>
            <color indexed="81"/>
            <rFont val="Tahoma"/>
            <family val="2"/>
          </rPr>
          <t xml:space="preserve">
Quantitativo cedido pela Reitoria/PROEX, conforme e-mail no processo.</t>
        </r>
      </text>
    </comment>
    <comment ref="F7" authorId="1" shapeId="0">
      <text>
        <r>
          <rPr>
            <b/>
            <sz val="9"/>
            <color indexed="81"/>
            <rFont val="Segoe UI"/>
            <charset val="1"/>
          </rPr>
          <t>MARCELO DARCI DE SOUZA:</t>
        </r>
        <r>
          <rPr>
            <sz val="9"/>
            <color indexed="81"/>
            <rFont val="Segoe UI"/>
            <charset val="1"/>
          </rPr>
          <t xml:space="preserve">
cedido pela reitoria proad simone </t>
        </r>
      </text>
    </comment>
    <comment ref="L7" authorId="0" shapeId="0">
      <text>
        <r>
          <rPr>
            <b/>
            <sz val="9"/>
            <color indexed="81"/>
            <rFont val="Tahoma"/>
            <family val="2"/>
          </rPr>
          <t>Ronan Nocetti Tormena:</t>
        </r>
        <r>
          <rPr>
            <sz val="9"/>
            <color indexed="81"/>
            <rFont val="Tahoma"/>
            <family val="2"/>
          </rPr>
          <t xml:space="preserve">
Quantitativo cedido pela Reitoria/PROAD, conforme e-mail no processo.</t>
        </r>
      </text>
    </comment>
    <comment ref="F9" authorId="2" shapeId="0">
      <text>
        <r>
          <rPr>
            <b/>
            <sz val="9"/>
            <color indexed="81"/>
            <rFont val="Segoe UI"/>
            <charset val="1"/>
          </rPr>
          <t>Gabriela Monteiro:</t>
        </r>
        <r>
          <rPr>
            <sz val="9"/>
            <color indexed="81"/>
            <rFont val="Segoe UI"/>
            <charset val="1"/>
          </rPr>
          <t xml:space="preserve">
40 cedido pela PROEX</t>
        </r>
      </text>
    </comment>
    <comment ref="M9" authorId="0" shapeId="0">
      <text>
        <r>
          <rPr>
            <b/>
            <sz val="9"/>
            <color indexed="81"/>
            <rFont val="Tahoma"/>
            <family val="2"/>
          </rPr>
          <t>Ronan Nocetti Tormena:</t>
        </r>
        <r>
          <rPr>
            <sz val="9"/>
            <color indexed="81"/>
            <rFont val="Tahoma"/>
            <family val="2"/>
          </rPr>
          <t xml:space="preserve">
Quantitativo cedido pela Reitoria/PROEX, conforme e-mail no processo.</t>
        </r>
      </text>
    </comment>
  </commentList>
</comments>
</file>

<file path=xl/comments6.xml><?xml version="1.0" encoding="utf-8"?>
<comments xmlns="http://schemas.openxmlformats.org/spreadsheetml/2006/main">
  <authors>
    <author>MARCELO DARCI DE SOUZA</author>
  </authors>
  <commentList>
    <comment ref="F6" authorId="0" shapeId="0">
      <text>
        <r>
          <rPr>
            <b/>
            <sz val="9"/>
            <color indexed="81"/>
            <rFont val="Segoe UI"/>
            <charset val="1"/>
          </rPr>
          <t>MARCELO DARCI DE SOUZA:</t>
        </r>
        <r>
          <rPr>
            <sz val="9"/>
            <color indexed="81"/>
            <rFont val="Segoe UI"/>
            <charset val="1"/>
          </rPr>
          <t xml:space="preserve">
cav cedeu 10 ao cesfi 06/05/16
</t>
        </r>
      </text>
    </comment>
  </commentList>
</comments>
</file>

<file path=xl/comments7.xml><?xml version="1.0" encoding="utf-8"?>
<comments xmlns="http://schemas.openxmlformats.org/spreadsheetml/2006/main">
  <authors>
    <author>Colaborador</author>
  </authors>
  <commentList>
    <comment ref="K6" authorId="0" shapeId="0">
      <text>
        <r>
          <rPr>
            <b/>
            <sz val="9"/>
            <color indexed="81"/>
            <rFont val="Segoe UI"/>
            <family val="2"/>
          </rPr>
          <t xml:space="preserve">Hóspede Rodolfo Langhi - Hotel Aspen Chapecó. PAEX Daniel. </t>
        </r>
      </text>
    </comment>
    <comment ref="N6" authorId="0" shapeId="0">
      <text>
        <r>
          <rPr>
            <b/>
            <sz val="9"/>
            <color indexed="81"/>
            <rFont val="Segoe UI"/>
            <family val="2"/>
          </rPr>
          <t>Hóspede Walter Bazzo</t>
        </r>
      </text>
    </comment>
    <comment ref="O6" authorId="0" shapeId="0">
      <text>
        <r>
          <rPr>
            <b/>
            <sz val="9"/>
            <color indexed="81"/>
            <rFont val="Segoe UI"/>
            <family val="2"/>
          </rPr>
          <t>Hóspede Gilson Volpatp. Aspen Hotel</t>
        </r>
      </text>
    </comment>
  </commentList>
</comments>
</file>

<file path=xl/comments8.xml><?xml version="1.0" encoding="utf-8"?>
<comments xmlns="http://schemas.openxmlformats.org/spreadsheetml/2006/main">
  <authors>
    <author>MARCELO DARCI DE SOUZA</author>
  </authors>
  <commentList>
    <comment ref="F6" authorId="0" shapeId="0">
      <text>
        <r>
          <rPr>
            <b/>
            <sz val="9"/>
            <color indexed="81"/>
            <rFont val="Segoe UI"/>
            <charset val="1"/>
          </rPr>
          <t>MARCELO DARCI DE SOUZA:</t>
        </r>
        <r>
          <rPr>
            <sz val="9"/>
            <color indexed="81"/>
            <rFont val="Segoe UI"/>
            <charset val="1"/>
          </rPr>
          <t xml:space="preserve">
cedido 10 ao cesfi 
06/05/16
</t>
        </r>
      </text>
    </comment>
  </commentList>
</comments>
</file>

<file path=xl/sharedStrings.xml><?xml version="1.0" encoding="utf-8"?>
<sst xmlns="http://schemas.openxmlformats.org/spreadsheetml/2006/main" count="706" uniqueCount="101">
  <si>
    <t>Saldo / Automático</t>
  </si>
  <si>
    <t>LOTE</t>
  </si>
  <si>
    <t>...../...../......</t>
  </si>
  <si>
    <t>FORNECEDOR</t>
  </si>
  <si>
    <t>ITEM</t>
  </si>
  <si>
    <t>PRODUTO - CARACTERÍSTICAS MÍNIMAS</t>
  </si>
  <si>
    <t>ALERTA</t>
  </si>
  <si>
    <t>Item</t>
  </si>
  <si>
    <t>Unidade</t>
  </si>
  <si>
    <t>Lote</t>
  </si>
  <si>
    <t>ANEXO II – Instrução Normativa n.º 002/2014</t>
  </si>
  <si>
    <t>DECLARAÇÃO DE DISPONIBILIDADE DE QUANTITATIVO PARA EMISSÃO DE AUTORIZAÇÃO DE FORNECIMENTO/ORDEM DE SERVIÇO – SISTEMA DE REGISTRO DE PREÇOS/UDESC</t>
  </si>
  <si>
    <t>Processo CPA n.º XXXX/2014</t>
  </si>
  <si>
    <t>Pregão n.º  XXXX/2014</t>
  </si>
  <si>
    <t xml:space="preserve">Objeto: </t>
  </si>
  <si>
    <t>Vigência da Ata de Registro de Preços: XX/XX/XXXX até XX/XX/XXXXX</t>
  </si>
  <si>
    <t>Declaro que o Centro XXXXXXX, participante da Ata de Registro de Preços proveniente do Pregão n.º XXXX/2014, possui saldo em seu quantitativo para a emissão da Autorização de Fornecimento/Ordem de Serviço n.º XXXX/2014, no valor de R$ X.XXX,XX, a ser firmada com a empresa XXXXXXX, restando ainda em sua cota para próximas contratações com o referido fornecedor os seguintes quantitativos:</t>
  </si>
  <si>
    <t>Descrição Resumida</t>
  </si>
  <si>
    <t>Valor Unitário (R$)</t>
  </si>
  <si>
    <r>
      <t xml:space="preserve">Saldo Quantitativo </t>
    </r>
    <r>
      <rPr>
        <sz val="8"/>
        <color indexed="8"/>
        <rFont val="Arial"/>
        <family val="2"/>
      </rPr>
      <t>(antes da emissão desta AF/OS)</t>
    </r>
  </si>
  <si>
    <t>Quantitativo da AF/OS</t>
  </si>
  <si>
    <t>Saldo Atualizado</t>
  </si>
  <si>
    <t>__________________, ____/_____/____</t>
  </si>
  <si>
    <t>Cidade                                    Data</t>
  </si>
  <si>
    <t>_____________________________________________</t>
  </si>
  <si>
    <t xml:space="preserve">Diretor(a) de Administração </t>
  </si>
  <si>
    <t>(carimbo e assinatura)</t>
  </si>
  <si>
    <t>Qtde Registrada</t>
  </si>
  <si>
    <t>CENTRO PARTICIPANTE: CEART</t>
  </si>
  <si>
    <t>CENTRO PARTICIPANTE: CEAD</t>
  </si>
  <si>
    <t>CENTRO PARTICIPANTE: CERES</t>
  </si>
  <si>
    <t>CENTRO PARTICIPANTE: CEPLAN</t>
  </si>
  <si>
    <t>CENTRO PARTICIPANTE: CCT</t>
  </si>
  <si>
    <t>CENTRO PARTICIPANTE: CEO</t>
  </si>
  <si>
    <t>CENTRO PARTICIPANTE: CESFI</t>
  </si>
  <si>
    <t>CENTRO PARTICIPANTE: CEAVI</t>
  </si>
  <si>
    <t>CENTRO PARTICIPANTE: ESAG</t>
  </si>
  <si>
    <t>CENTRO PARTICIPANTE: FAED</t>
  </si>
  <si>
    <t>CENTRO PARTICIPANTE: CEFID</t>
  </si>
  <si>
    <t>Arancíbia Turismo Ltda (MA Travel - Soluções em viagens)</t>
  </si>
  <si>
    <t>CENTRO PARTICIPANTE: REITORIA PROAD</t>
  </si>
  <si>
    <t>CENTRO PARTICIPANTE: REITORIA PROEN</t>
  </si>
  <si>
    <t>CENTRO PARTICIPANTE: REITORIA PROEX</t>
  </si>
  <si>
    <t>PROCESSO: 1605/2015/UDESC</t>
  </si>
  <si>
    <t>OBJETO: : CONTRATAÇÃO DE AGÊNCIA DE TURISMO PARA PRESTAÇÃO DE SERVIÇOS DE COTAÇÃO, RESERVA E EMISSÃO DE HOSPEDAGEM EM HOTÉIS E DEMAIS SERVIÇOS NECESSÁRIOS E CORRELATOS PARA 2016 PARA A UDESC.</t>
  </si>
  <si>
    <t>VIGÊNCIA DA ATA: 04/02/2016 até 03/02/2017</t>
  </si>
  <si>
    <t xml:space="preserve"> AF/OS nº  xxxx/2016 Qtde. DT</t>
  </si>
  <si>
    <t>Hospedagem (Diária) De R$ 500,00 a 301,00</t>
  </si>
  <si>
    <t>Hospedagem (Diária) De R$ 300,00 a 201,00</t>
  </si>
  <si>
    <t xml:space="preserve">Hospedagem (Diária) De R$ 200,00 a 101,00 </t>
  </si>
  <si>
    <t xml:space="preserve">Hospedagem (Diária) Abaixo de R$ 100,00 </t>
  </si>
  <si>
    <t>Alimentação (Almoço e/ou Jantar por pessoa) De R$ 100,00 a 51,00</t>
  </si>
  <si>
    <t>Alimentação (Almoço e/ou Jantar por pessoa) Abaixo de R$ 50,00</t>
  </si>
  <si>
    <t>DESCONTO MÍNIMO %</t>
  </si>
  <si>
    <t>CENTRO PARTICIPANTE: REITORIA MUSEU</t>
  </si>
  <si>
    <t>CENTRO PARTICIPANTE: CAV</t>
  </si>
  <si>
    <t>CENTRO PARTICIPANTE: GESTOR</t>
  </si>
  <si>
    <t>Qtde Utilizada</t>
  </si>
  <si>
    <t>Saldo</t>
  </si>
  <si>
    <t>% Utilizado</t>
  </si>
  <si>
    <t>OBJETO: CONTRATAÇÃO DE AGÊNCIA DE TURISMO PARA PRESTAÇÃO DE SERVIÇOS DE COTAÇÃO, RESERVA E EMISSÃO DE HOSPEDAGEM EM HOTÉIS E DEMAIS SERVIÇOS NECESSÁRIOS E CORRELATOS PARA 2016 PARA A UDESC.</t>
  </si>
  <si>
    <t xml:space="preserve"> AF/OS nº  357/2016 Qtde. DT</t>
  </si>
  <si>
    <t xml:space="preserve"> AF/OS nº  767/2016 Qtde. DT</t>
  </si>
  <si>
    <t>15/07/2016.</t>
  </si>
  <si>
    <t xml:space="preserve"> AF/OS nº  861/2016 Qtde. DT</t>
  </si>
  <si>
    <t xml:space="preserve"> AF/OS nº  437/2016 Qtde. DT PROAP/PPGAV E1659</t>
  </si>
  <si>
    <t xml:space="preserve"> AF/OS nº  443/2016 Qtde. DT PROAP/PPGT E1669</t>
  </si>
  <si>
    <t xml:space="preserve"> AF/OS nº  443/2016 Qtde. DT PROAP/PPGMUS E1670</t>
  </si>
  <si>
    <t xml:space="preserve"> AF/OS nº  446/2016 Qtde. DT PAEX E1693</t>
  </si>
  <si>
    <t xml:space="preserve"> AF/OS nº  446/2016 Qtde. DT PRAPEG E1694</t>
  </si>
  <si>
    <t xml:space="preserve"> AF/OS nº  327/2016 Qtde. DT</t>
  </si>
  <si>
    <t xml:space="preserve"> AF/OS nº  556/2016 Qtde. DT</t>
  </si>
  <si>
    <t xml:space="preserve"> AF/OS nº  624/2016 Qtde. DT</t>
  </si>
  <si>
    <t xml:space="preserve"> AF/OS nº  721/2016 Qtde. DT</t>
  </si>
  <si>
    <t xml:space="preserve"> AF/OS nº  722/2016 Qtde. DT</t>
  </si>
  <si>
    <t xml:space="preserve"> AF/OS nº  772/2016 Qtde. DT PRAPEG</t>
  </si>
  <si>
    <t xml:space="preserve"> AF/OS nº  773/2016 Qtde. DT</t>
  </si>
  <si>
    <t xml:space="preserve"> AF/OS nº  812/2016 Qtde. DT PET</t>
  </si>
  <si>
    <t xml:space="preserve"> AF/OS nº  552/2016 Qtde. DT</t>
  </si>
  <si>
    <t xml:space="preserve"> AF/OS nº  165/2016 Qtde. DT</t>
  </si>
  <si>
    <t xml:space="preserve"> AF/OS nº  297/2016 Qtde. DT</t>
  </si>
  <si>
    <t xml:space="preserve"> AF/OS nº  553/2016 Qtde. DT</t>
  </si>
  <si>
    <t xml:space="preserve"> AF/OS nº  510/2016 Qtde. DT - PAEX</t>
  </si>
  <si>
    <t xml:space="preserve"> AF/OS nº  588/2016 Qtde. DT</t>
  </si>
  <si>
    <t xml:space="preserve"> AF/OS nº  697/2016 Qtde. DT - PRAPEG</t>
  </si>
  <si>
    <t xml:space="preserve"> AF/OS nº  774/2016 Qtde. DT - PET-GEO</t>
  </si>
  <si>
    <t xml:space="preserve"> AF/OS nº  852/2016 Qtde. DT</t>
  </si>
  <si>
    <t xml:space="preserve"> AF/OS nº  482/2016 Qtde. DT</t>
  </si>
  <si>
    <t xml:space="preserve"> AF/OS nº  112/2016 Qtde. DT</t>
  </si>
  <si>
    <t xml:space="preserve"> AF/OS nº  167/2016 Qtde. DT</t>
  </si>
  <si>
    <t xml:space="preserve"> AF/OS nº  334/2016 Qtde. DT</t>
  </si>
  <si>
    <t xml:space="preserve"> AF/OS nº  574/2016 Qtde. DT</t>
  </si>
  <si>
    <t>OS nº  xxxx/2016 Qtde. DT</t>
  </si>
  <si>
    <t xml:space="preserve"> OS nº  778/2016 Qtde. DT</t>
  </si>
  <si>
    <t xml:space="preserve"> OS nº  737/2016 Qtde. DT</t>
  </si>
  <si>
    <t>Valor Total da Ata com Aditivo</t>
  </si>
  <si>
    <t>Valor Utilizado</t>
  </si>
  <si>
    <t>% Aditivos</t>
  </si>
  <si>
    <t>Pregão 1605/2015/UDESC - SRP</t>
  </si>
  <si>
    <t>CONTRATAÇÃO DE AGÊNCIA DE TURISMO PARA PRESTAÇÃO DE SERVIÇOS DE COTAÇÃO, RESERVA E EMISSÃO DE HOSPEDAGEM EM HOTÉIS E DEMAIS SERVIÇOS NECESSÁRIOS E CORRELATOS PARA 2016 PARA A UDESC.</t>
  </si>
  <si>
    <t>Resumo Atualizado em Agosto/2016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</si>
</sst>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_(* #,##0.00_);_(* \(#,##0.00\);_(* &quot;-&quot;??_);_(@_)"/>
    <numFmt numFmtId="165" formatCode="_(* #,##0.00_);_(* \(#,##0.00\);_(* \-??_);_(@_)"/>
    <numFmt numFmtId="166" formatCode="#,##0;[Red]#,##0"/>
    <numFmt numFmtId="167" formatCode="_-* #,##0.00\ &quot;€&quot;_-;\-* #,##0.00\ &quot;€&quot;_-;_-* &quot;-&quot;??\ &quot;€&quot;_-;_-@_-"/>
    <numFmt numFmtId="168" formatCode="0.0%"/>
  </numFmts>
  <fonts count="23" x14ac:knownFonts="1">
    <font>
      <sz val="10"/>
      <name val="Arial"/>
    </font>
    <font>
      <sz val="10"/>
      <name val="Arial"/>
      <family val="2"/>
    </font>
    <font>
      <b/>
      <sz val="18"/>
      <color indexed="56"/>
      <name val="Cambria"/>
      <family val="2"/>
    </font>
    <font>
      <sz val="8"/>
      <color indexed="8"/>
      <name val="Arial"/>
      <family val="2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6"/>
      <color theme="1"/>
      <name val="Arial"/>
      <family val="2"/>
    </font>
    <font>
      <sz val="12"/>
      <color theme="1"/>
      <name val="Arial"/>
      <family val="2"/>
    </font>
    <font>
      <i/>
      <sz val="12"/>
      <color theme="1"/>
      <name val="Arial"/>
      <family val="2"/>
    </font>
    <font>
      <b/>
      <sz val="11"/>
      <color theme="1"/>
      <name val="Arial"/>
      <family val="2"/>
    </font>
    <font>
      <b/>
      <sz val="10"/>
      <color theme="1"/>
      <name val="Arial"/>
      <family val="2"/>
    </font>
    <font>
      <sz val="11"/>
      <color theme="1"/>
      <name val="Arial"/>
      <family val="2"/>
    </font>
    <font>
      <i/>
      <sz val="11"/>
      <color theme="1"/>
      <name val="Arial"/>
      <family val="2"/>
    </font>
    <font>
      <b/>
      <sz val="12"/>
      <color theme="1"/>
      <name val="Arial"/>
      <family val="2"/>
    </font>
    <font>
      <sz val="10"/>
      <name val="Arial"/>
      <family val="2"/>
    </font>
    <font>
      <sz val="10"/>
      <color theme="1"/>
      <name val="Calibri"/>
      <family val="2"/>
      <scheme val="minor"/>
    </font>
    <font>
      <sz val="10"/>
      <name val="Arial"/>
    </font>
    <font>
      <sz val="9"/>
      <color indexed="81"/>
      <name val="Segoe UI"/>
      <charset val="1"/>
    </font>
    <font>
      <b/>
      <sz val="9"/>
      <color indexed="81"/>
      <name val="Segoe UI"/>
      <charset val="1"/>
    </font>
    <font>
      <b/>
      <sz val="9"/>
      <color indexed="81"/>
      <name val="Segoe UI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2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10"/>
        <bgColor indexed="10"/>
      </patternFill>
    </fill>
    <fill>
      <patternFill patternType="solid">
        <fgColor indexed="1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FF99"/>
        <bgColor indexed="26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0">
    <xf numFmtId="0" fontId="0" fillId="0" borderId="0"/>
    <xf numFmtId="0" fontId="1" fillId="0" borderId="0"/>
    <xf numFmtId="164" fontId="1" fillId="0" borderId="0" applyFill="0" applyBorder="0" applyAlignment="0" applyProtection="0"/>
    <xf numFmtId="165" fontId="1" fillId="0" borderId="0" applyFill="0" applyBorder="0" applyAlignment="0" applyProtection="0"/>
    <xf numFmtId="0" fontId="2" fillId="0" borderId="0" applyNumberFormat="0" applyFill="0" applyBorder="0" applyAlignment="0" applyProtection="0"/>
    <xf numFmtId="167" fontId="14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9" fontId="1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</cellStyleXfs>
  <cellXfs count="80">
    <xf numFmtId="0" fontId="0" fillId="0" borderId="0" xfId="0"/>
    <xf numFmtId="0" fontId="4" fillId="0" borderId="0" xfId="1" applyFont="1" applyFill="1" applyAlignment="1">
      <alignment horizontal="center" vertical="center" wrapText="1"/>
    </xf>
    <xf numFmtId="0" fontId="5" fillId="0" borderId="0" xfId="1" applyFont="1" applyFill="1" applyAlignment="1">
      <alignment horizontal="center" vertical="center" wrapText="1"/>
    </xf>
    <xf numFmtId="166" fontId="5" fillId="0" borderId="0" xfId="0" applyNumberFormat="1" applyFont="1" applyFill="1" applyAlignment="1">
      <alignment horizontal="center" vertical="center" wrapText="1"/>
    </xf>
    <xf numFmtId="0" fontId="0" fillId="0" borderId="0" xfId="0" applyAlignment="1">
      <alignment wrapText="1"/>
    </xf>
    <xf numFmtId="0" fontId="6" fillId="0" borderId="0" xfId="0" applyFont="1" applyAlignment="1">
      <alignment horizontal="center" vertical="center" wrapText="1"/>
    </xf>
    <xf numFmtId="0" fontId="7" fillId="0" borderId="0" xfId="0" applyFont="1" applyAlignment="1">
      <alignment vertical="center" wrapText="1"/>
    </xf>
    <xf numFmtId="0" fontId="8" fillId="0" borderId="0" xfId="0" applyFont="1" applyAlignment="1">
      <alignment horizontal="justify" vertical="center" wrapText="1"/>
    </xf>
    <xf numFmtId="0" fontId="8" fillId="0" borderId="0" xfId="0" applyFont="1" applyAlignment="1">
      <alignment vertical="center" wrapText="1"/>
    </xf>
    <xf numFmtId="0" fontId="9" fillId="0" borderId="2" xfId="0" applyFont="1" applyBorder="1" applyAlignment="1">
      <alignment horizontal="center" vertical="center" textRotation="90" wrapText="1"/>
    </xf>
    <xf numFmtId="0" fontId="10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vertical="center" wrapText="1"/>
    </xf>
    <xf numFmtId="0" fontId="7" fillId="0" borderId="5" xfId="0" applyFont="1" applyBorder="1" applyAlignment="1">
      <alignment vertical="center" wrapText="1"/>
    </xf>
    <xf numFmtId="0" fontId="7" fillId="0" borderId="4" xfId="0" applyFont="1" applyBorder="1" applyAlignment="1">
      <alignment horizontal="left" vertical="center" wrapText="1"/>
    </xf>
    <xf numFmtId="0" fontId="7" fillId="0" borderId="5" xfId="0" applyFont="1" applyBorder="1" applyAlignment="1">
      <alignment horizontal="left" vertical="center" wrapText="1"/>
    </xf>
    <xf numFmtId="0" fontId="8" fillId="0" borderId="0" xfId="0" applyFont="1" applyAlignment="1">
      <alignment horizontal="left" vertical="center" wrapText="1"/>
    </xf>
    <xf numFmtId="0" fontId="0" fillId="0" borderId="0" xfId="0" applyAlignment="1">
      <alignment horizontal="left" wrapText="1"/>
    </xf>
    <xf numFmtId="0" fontId="4" fillId="0" borderId="0" xfId="1" applyFont="1" applyAlignment="1">
      <alignment wrapText="1"/>
    </xf>
    <xf numFmtId="0" fontId="4" fillId="0" borderId="0" xfId="1" applyFont="1" applyFill="1" applyAlignment="1">
      <alignment vertical="center" wrapText="1"/>
    </xf>
    <xf numFmtId="4" fontId="5" fillId="0" borderId="0" xfId="1" applyNumberFormat="1" applyFont="1" applyFill="1" applyAlignment="1">
      <alignment horizontal="center" vertical="center" wrapText="1"/>
    </xf>
    <xf numFmtId="3" fontId="4" fillId="0" borderId="0" xfId="1" applyNumberFormat="1" applyFont="1" applyAlignment="1" applyProtection="1">
      <alignment wrapText="1"/>
      <protection locked="0"/>
    </xf>
    <xf numFmtId="0" fontId="4" fillId="0" borderId="0" xfId="1" applyFont="1" applyAlignment="1" applyProtection="1">
      <alignment wrapText="1"/>
      <protection locked="0"/>
    </xf>
    <xf numFmtId="3" fontId="4" fillId="0" borderId="1" xfId="1" applyNumberFormat="1" applyFont="1" applyFill="1" applyBorder="1" applyAlignment="1" applyProtection="1">
      <alignment horizontal="center" vertical="center" wrapText="1"/>
      <protection locked="0"/>
    </xf>
    <xf numFmtId="1" fontId="4" fillId="0" borderId="0" xfId="1" applyNumberFormat="1" applyFont="1" applyFill="1" applyAlignment="1" applyProtection="1">
      <alignment horizontal="center" wrapText="1"/>
      <protection locked="0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 applyProtection="1">
      <alignment vertical="center"/>
    </xf>
    <xf numFmtId="168" fontId="1" fillId="5" borderId="1" xfId="12" applyNumberFormat="1" applyFont="1" applyFill="1" applyBorder="1" applyAlignment="1" applyProtection="1">
      <alignment horizontal="center" vertical="center"/>
      <protection locked="0"/>
    </xf>
    <xf numFmtId="0" fontId="4" fillId="2" borderId="1" xfId="1" applyFont="1" applyFill="1" applyBorder="1" applyAlignment="1" applyProtection="1">
      <alignment horizontal="center" vertical="center" wrapText="1"/>
      <protection locked="0"/>
    </xf>
    <xf numFmtId="0" fontId="4" fillId="2" borderId="1" xfId="0" applyFont="1" applyFill="1" applyBorder="1" applyAlignment="1">
      <alignment horizontal="center" vertical="center" wrapText="1"/>
    </xf>
    <xf numFmtId="165" fontId="4" fillId="2" borderId="1" xfId="3" applyFont="1" applyFill="1" applyBorder="1" applyAlignment="1" applyProtection="1">
      <alignment horizontal="center" vertical="center" wrapText="1"/>
    </xf>
    <xf numFmtId="1" fontId="4" fillId="2" borderId="1" xfId="1" applyNumberFormat="1" applyFont="1" applyFill="1" applyBorder="1" applyAlignment="1" applyProtection="1">
      <alignment horizontal="center" vertical="center" wrapText="1"/>
    </xf>
    <xf numFmtId="166" fontId="4" fillId="2" borderId="1" xfId="1" applyNumberFormat="1" applyFont="1" applyFill="1" applyBorder="1" applyAlignment="1">
      <alignment horizontal="center" vertical="center" wrapText="1"/>
    </xf>
    <xf numFmtId="0" fontId="4" fillId="2" borderId="1" xfId="1" applyNumberFormat="1" applyFont="1" applyFill="1" applyBorder="1" applyAlignment="1" applyProtection="1">
      <alignment horizontal="center" vertical="center" wrapText="1"/>
      <protection locked="0"/>
    </xf>
    <xf numFmtId="0" fontId="1" fillId="0" borderId="1" xfId="0" applyFont="1" applyBorder="1" applyAlignment="1" applyProtection="1">
      <alignment horizontal="center" vertical="center"/>
    </xf>
    <xf numFmtId="168" fontId="1" fillId="5" borderId="1" xfId="0" applyNumberFormat="1" applyFont="1" applyFill="1" applyBorder="1" applyAlignment="1" applyProtection="1">
      <alignment horizontal="center" vertical="center"/>
      <protection locked="0"/>
    </xf>
    <xf numFmtId="166" fontId="4" fillId="4" borderId="1" xfId="0" applyNumberFormat="1" applyFont="1" applyFill="1" applyBorder="1" applyAlignment="1">
      <alignment horizontal="center" vertical="center" wrapText="1"/>
    </xf>
    <xf numFmtId="3" fontId="4" fillId="3" borderId="1" xfId="1" applyNumberFormat="1" applyFont="1" applyFill="1" applyBorder="1" applyAlignment="1" applyProtection="1">
      <alignment horizontal="center" vertical="center" wrapText="1"/>
      <protection locked="0"/>
    </xf>
    <xf numFmtId="0" fontId="1" fillId="0" borderId="1" xfId="0" applyFont="1" applyBorder="1" applyAlignment="1">
      <alignment horizontal="center" vertical="center"/>
    </xf>
    <xf numFmtId="1" fontId="1" fillId="8" borderId="1" xfId="0" applyNumberFormat="1" applyFont="1" applyFill="1" applyBorder="1" applyAlignment="1" applyProtection="1">
      <alignment horizontal="center" vertical="distributed" shrinkToFit="1"/>
      <protection locked="0"/>
    </xf>
    <xf numFmtId="9" fontId="4" fillId="6" borderId="1" xfId="13" applyFont="1" applyFill="1" applyBorder="1" applyAlignment="1">
      <alignment horizontal="center" wrapText="1"/>
    </xf>
    <xf numFmtId="1" fontId="4" fillId="6" borderId="1" xfId="1" applyNumberFormat="1" applyFont="1" applyFill="1" applyBorder="1" applyAlignment="1" applyProtection="1">
      <alignment horizontal="center" wrapText="1"/>
      <protection locked="0"/>
    </xf>
    <xf numFmtId="9" fontId="4" fillId="6" borderId="1" xfId="13" applyFont="1" applyFill="1" applyBorder="1" applyAlignment="1" applyProtection="1">
      <alignment horizontal="center" wrapText="1"/>
      <protection locked="0"/>
    </xf>
    <xf numFmtId="14" fontId="4" fillId="2" borderId="1" xfId="1" applyNumberFormat="1" applyFont="1" applyFill="1" applyBorder="1" applyAlignment="1" applyProtection="1">
      <alignment horizontal="center" vertical="center" wrapText="1"/>
      <protection locked="0"/>
    </xf>
    <xf numFmtId="0" fontId="22" fillId="9" borderId="6" xfId="1" applyFont="1" applyFill="1" applyBorder="1" applyAlignment="1" applyProtection="1">
      <alignment horizontal="left"/>
      <protection locked="0"/>
    </xf>
    <xf numFmtId="0" fontId="22" fillId="9" borderId="7" xfId="1" applyFont="1" applyFill="1" applyBorder="1" applyAlignment="1" applyProtection="1">
      <alignment horizontal="left"/>
      <protection locked="0"/>
    </xf>
    <xf numFmtId="44" fontId="22" fillId="9" borderId="7" xfId="8" applyFont="1" applyFill="1" applyBorder="1" applyAlignment="1" applyProtection="1">
      <alignment horizontal="left"/>
      <protection locked="0"/>
    </xf>
    <xf numFmtId="0" fontId="22" fillId="9" borderId="13" xfId="1" applyFont="1" applyFill="1" applyBorder="1" applyAlignment="1" applyProtection="1">
      <alignment horizontal="left"/>
      <protection locked="0"/>
    </xf>
    <xf numFmtId="0" fontId="22" fillId="9" borderId="0" xfId="1" applyFont="1" applyFill="1" applyBorder="1" applyAlignment="1" applyProtection="1">
      <alignment horizontal="left"/>
      <protection locked="0"/>
    </xf>
    <xf numFmtId="44" fontId="22" fillId="9" borderId="0" xfId="8" applyFont="1" applyFill="1" applyBorder="1" applyAlignment="1" applyProtection="1">
      <alignment horizontal="left"/>
      <protection locked="0"/>
    </xf>
    <xf numFmtId="2" fontId="22" fillId="9" borderId="14" xfId="1" applyNumberFormat="1" applyFont="1" applyFill="1" applyBorder="1" applyAlignment="1">
      <alignment horizontal="right"/>
    </xf>
    <xf numFmtId="0" fontId="22" fillId="9" borderId="9" xfId="1" applyFont="1" applyFill="1" applyBorder="1" applyAlignment="1" applyProtection="1">
      <alignment horizontal="left"/>
      <protection locked="0"/>
    </xf>
    <xf numFmtId="0" fontId="22" fillId="9" borderId="10" xfId="1" applyFont="1" applyFill="1" applyBorder="1" applyAlignment="1" applyProtection="1">
      <alignment horizontal="left"/>
      <protection locked="0"/>
    </xf>
    <xf numFmtId="44" fontId="22" fillId="9" borderId="10" xfId="8" applyFont="1" applyFill="1" applyBorder="1" applyAlignment="1" applyProtection="1">
      <alignment horizontal="left"/>
      <protection locked="0"/>
    </xf>
    <xf numFmtId="9" fontId="22" fillId="9" borderId="15" xfId="12" applyFont="1" applyFill="1" applyBorder="1" applyAlignment="1" applyProtection="1">
      <alignment horizontal="right"/>
      <protection locked="0"/>
    </xf>
    <xf numFmtId="0" fontId="22" fillId="9" borderId="16" xfId="1" applyFont="1" applyFill="1" applyBorder="1" applyAlignment="1" applyProtection="1">
      <alignment horizontal="left"/>
      <protection locked="0"/>
    </xf>
    <xf numFmtId="0" fontId="22" fillId="9" borderId="17" xfId="1" applyFont="1" applyFill="1" applyBorder="1" applyAlignment="1" applyProtection="1">
      <alignment horizontal="left"/>
      <protection locked="0"/>
    </xf>
    <xf numFmtId="44" fontId="22" fillId="9" borderId="17" xfId="8" applyFont="1" applyFill="1" applyBorder="1" applyAlignment="1" applyProtection="1">
      <alignment horizontal="left"/>
      <protection locked="0"/>
    </xf>
    <xf numFmtId="0" fontId="22" fillId="9" borderId="18" xfId="1" applyFont="1" applyFill="1" applyBorder="1" applyAlignment="1" applyProtection="1">
      <alignment horizontal="left"/>
      <protection locked="0"/>
    </xf>
    <xf numFmtId="1" fontId="22" fillId="9" borderId="12" xfId="1" applyNumberFormat="1" applyFont="1" applyFill="1" applyBorder="1" applyAlignment="1" applyProtection="1">
      <alignment horizontal="right"/>
      <protection locked="0"/>
    </xf>
    <xf numFmtId="1" fontId="22" fillId="9" borderId="14" xfId="1" applyNumberFormat="1" applyFont="1" applyFill="1" applyBorder="1" applyAlignment="1" applyProtection="1">
      <alignment horizontal="right"/>
      <protection locked="0"/>
    </xf>
    <xf numFmtId="0" fontId="15" fillId="5" borderId="1" xfId="0" applyFont="1" applyFill="1" applyBorder="1" applyAlignment="1">
      <alignment horizontal="center" vertical="center" wrapText="1"/>
    </xf>
    <xf numFmtId="0" fontId="15" fillId="5" borderId="1" xfId="0" applyFont="1" applyFill="1" applyBorder="1" applyAlignment="1">
      <alignment horizontal="center" vertical="center" textRotation="1"/>
    </xf>
    <xf numFmtId="0" fontId="4" fillId="6" borderId="1" xfId="0" applyNumberFormat="1" applyFont="1" applyFill="1" applyBorder="1" applyAlignment="1">
      <alignment horizontal="left" vertical="center" wrapText="1"/>
    </xf>
    <xf numFmtId="3" fontId="4" fillId="7" borderId="1" xfId="1" applyNumberFormat="1" applyFont="1" applyFill="1" applyBorder="1" applyAlignment="1" applyProtection="1">
      <alignment horizontal="center" vertical="center" wrapText="1"/>
      <protection locked="0"/>
    </xf>
    <xf numFmtId="0" fontId="22" fillId="9" borderId="6" xfId="1" applyFont="1" applyFill="1" applyBorder="1" applyAlignment="1">
      <alignment horizontal="left" vertical="center" wrapText="1"/>
    </xf>
    <xf numFmtId="0" fontId="22" fillId="9" borderId="7" xfId="1" applyFont="1" applyFill="1" applyBorder="1" applyAlignment="1">
      <alignment horizontal="left" vertical="center" wrapText="1"/>
    </xf>
    <xf numFmtId="0" fontId="22" fillId="9" borderId="8" xfId="1" applyFont="1" applyFill="1" applyBorder="1" applyAlignment="1">
      <alignment horizontal="left" vertical="center" wrapText="1"/>
    </xf>
    <xf numFmtId="0" fontId="22" fillId="9" borderId="1" xfId="1" applyFont="1" applyFill="1" applyBorder="1" applyAlignment="1">
      <alignment horizontal="left" vertical="center" wrapText="1"/>
    </xf>
    <xf numFmtId="0" fontId="22" fillId="9" borderId="9" xfId="1" applyFont="1" applyFill="1" applyBorder="1" applyAlignment="1">
      <alignment horizontal="left" vertical="center" wrapText="1"/>
    </xf>
    <xf numFmtId="0" fontId="22" fillId="9" borderId="10" xfId="1" applyFont="1" applyFill="1" applyBorder="1" applyAlignment="1">
      <alignment horizontal="left" vertical="center" wrapText="1"/>
    </xf>
    <xf numFmtId="0" fontId="22" fillId="9" borderId="11" xfId="1" applyFont="1" applyFill="1" applyBorder="1" applyAlignment="1">
      <alignment horizontal="left" vertical="center" wrapText="1"/>
    </xf>
    <xf numFmtId="0" fontId="4" fillId="6" borderId="1" xfId="0" applyNumberFormat="1" applyFont="1" applyFill="1" applyBorder="1" applyAlignment="1">
      <alignment vertical="center" wrapText="1"/>
    </xf>
    <xf numFmtId="0" fontId="12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8" fillId="0" borderId="0" xfId="0" applyFont="1" applyAlignment="1">
      <alignment horizontal="left" vertical="center" wrapText="1"/>
    </xf>
    <xf numFmtId="0" fontId="8" fillId="0" borderId="0" xfId="0" applyFont="1" applyAlignment="1">
      <alignment horizontal="justify" vertical="center" wrapText="1"/>
    </xf>
    <xf numFmtId="0" fontId="11" fillId="0" borderId="0" xfId="0" applyFont="1" applyAlignment="1">
      <alignment horizontal="left" vertical="center" wrapText="1"/>
    </xf>
    <xf numFmtId="0" fontId="12" fillId="0" borderId="0" xfId="0" applyFont="1" applyAlignment="1">
      <alignment horizontal="left" vertical="center" wrapText="1"/>
    </xf>
    <xf numFmtId="0" fontId="7" fillId="0" borderId="0" xfId="0" applyFont="1" applyAlignment="1">
      <alignment horizontal="center" vertical="center" wrapText="1"/>
    </xf>
  </cellXfs>
  <cellStyles count="20">
    <cellStyle name="Moeda 2" xfId="5"/>
    <cellStyle name="Moeda 2 2" xfId="9"/>
    <cellStyle name="Moeda 3" xfId="8"/>
    <cellStyle name="Moeda 3 2" xfId="17"/>
    <cellStyle name="Moeda 4" xfId="14"/>
    <cellStyle name="Normal" xfId="0" builtinId="0"/>
    <cellStyle name="Normal 2" xfId="1"/>
    <cellStyle name="Porcentagem" xfId="13" builtinId="5"/>
    <cellStyle name="Porcentagem 2" xfId="12"/>
    <cellStyle name="Separador de milhares 2" xfId="2"/>
    <cellStyle name="Separador de milhares 2 2" xfId="7"/>
    <cellStyle name="Separador de milhares 2 2 2" xfId="11"/>
    <cellStyle name="Separador de milhares 2 2 2 2" xfId="19"/>
    <cellStyle name="Separador de milhares 2 2 3" xfId="16"/>
    <cellStyle name="Separador de milhares 2 3" xfId="6"/>
    <cellStyle name="Separador de milhares 2 3 2" xfId="10"/>
    <cellStyle name="Separador de milhares 2 3 2 2" xfId="18"/>
    <cellStyle name="Separador de milhares 2 3 3" xfId="15"/>
    <cellStyle name="Separador de milhares 3" xfId="3"/>
    <cellStyle name="Título 5" xfId="4"/>
  </cellStyles>
  <dxfs count="93"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</dxfs>
  <tableStyles count="0" defaultTableStyle="TableStyleMedium9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alcChain" Target="calcChain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[0]!Mudar1" textlink="">
      <xdr:nvSpPr>
        <xdr:cNvPr id="26625" name="Retângulo de cantos arredondados 1"/>
        <xdr:cNvSpPr>
          <a:spLocks noChangeArrowheads="1"/>
        </xdr:cNvSpPr>
      </xdr:nvSpPr>
      <xdr:spPr bwMode="auto">
        <a:xfrm>
          <a:off x="2590800" y="0"/>
          <a:ext cx="0" cy="0"/>
        </a:xfrm>
        <a:prstGeom prst="roundRect">
          <a:avLst>
            <a:gd name="adj" fmla="val 16667"/>
          </a:avLst>
        </a:prstGeom>
        <a:solidFill>
          <a:srgbClr val="4F81BD"/>
        </a:solidFill>
        <a:ln w="25400" algn="ctr">
          <a:solidFill>
            <a:srgbClr val="385D8A"/>
          </a:solidFill>
          <a:round/>
          <a:headEnd/>
          <a:tailEnd/>
        </a:ln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pt-BR" sz="1100" b="0" i="0" u="none" strike="noStrike" baseline="0">
              <a:solidFill>
                <a:srgbClr val="FFFFFF"/>
              </a:solidFill>
              <a:latin typeface="Calibri"/>
              <a:cs typeface="Calibri"/>
            </a:rPr>
            <a:t>VOLTAR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[0]!Mudar1" textlink="">
      <xdr:nvSpPr>
        <xdr:cNvPr id="2" name="Retângulo de cantos arredondados 1"/>
        <xdr:cNvSpPr>
          <a:spLocks noChangeArrowheads="1"/>
        </xdr:cNvSpPr>
      </xdr:nvSpPr>
      <xdr:spPr bwMode="auto">
        <a:xfrm>
          <a:off x="1466850" y="0"/>
          <a:ext cx="0" cy="0"/>
        </a:xfrm>
        <a:prstGeom prst="roundRect">
          <a:avLst>
            <a:gd name="adj" fmla="val 16667"/>
          </a:avLst>
        </a:prstGeom>
        <a:solidFill>
          <a:srgbClr val="4F81BD"/>
        </a:solidFill>
        <a:ln w="25400" algn="ctr">
          <a:solidFill>
            <a:srgbClr val="385D8A"/>
          </a:solidFill>
          <a:round/>
          <a:headEnd/>
          <a:tailEnd/>
        </a:ln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pt-BR" sz="1100" b="0" i="0" u="none" strike="noStrike" baseline="0">
              <a:solidFill>
                <a:srgbClr val="FFFFFF"/>
              </a:solidFill>
              <a:latin typeface="Calibri"/>
              <a:cs typeface="Calibri"/>
            </a:rPr>
            <a:t>VOLTAR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[0]!Mudar1" textlink="">
      <xdr:nvSpPr>
        <xdr:cNvPr id="2" name="Retângulo de cantos arredondados 1"/>
        <xdr:cNvSpPr>
          <a:spLocks noChangeArrowheads="1"/>
        </xdr:cNvSpPr>
      </xdr:nvSpPr>
      <xdr:spPr bwMode="auto">
        <a:xfrm>
          <a:off x="1466850" y="0"/>
          <a:ext cx="0" cy="0"/>
        </a:xfrm>
        <a:prstGeom prst="roundRect">
          <a:avLst>
            <a:gd name="adj" fmla="val 16667"/>
          </a:avLst>
        </a:prstGeom>
        <a:solidFill>
          <a:srgbClr val="4F81BD"/>
        </a:solidFill>
        <a:ln w="25400" algn="ctr">
          <a:solidFill>
            <a:srgbClr val="385D8A"/>
          </a:solidFill>
          <a:round/>
          <a:headEnd/>
          <a:tailEnd/>
        </a:ln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pt-BR" sz="1100" b="0" i="0" u="none" strike="noStrike" baseline="0">
              <a:solidFill>
                <a:srgbClr val="FFFFFF"/>
              </a:solidFill>
              <a:latin typeface="Calibri"/>
              <a:cs typeface="Calibri"/>
            </a:rPr>
            <a:t>VOLTAR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[0]!Mudar1" textlink="">
      <xdr:nvSpPr>
        <xdr:cNvPr id="2" name="Retângulo de cantos arredondados 1"/>
        <xdr:cNvSpPr>
          <a:spLocks noChangeArrowheads="1"/>
        </xdr:cNvSpPr>
      </xdr:nvSpPr>
      <xdr:spPr bwMode="auto">
        <a:xfrm>
          <a:off x="1466850" y="0"/>
          <a:ext cx="0" cy="0"/>
        </a:xfrm>
        <a:prstGeom prst="roundRect">
          <a:avLst>
            <a:gd name="adj" fmla="val 16667"/>
          </a:avLst>
        </a:prstGeom>
        <a:solidFill>
          <a:srgbClr val="4F81BD"/>
        </a:solidFill>
        <a:ln w="25400" algn="ctr">
          <a:solidFill>
            <a:srgbClr val="385D8A"/>
          </a:solidFill>
          <a:round/>
          <a:headEnd/>
          <a:tailEnd/>
        </a:ln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pt-BR" sz="1100" b="0" i="0" u="none" strike="noStrike" baseline="0">
              <a:solidFill>
                <a:srgbClr val="FFFFFF"/>
              </a:solidFill>
              <a:latin typeface="Calibri"/>
              <a:cs typeface="Calibri"/>
            </a:rPr>
            <a:t>VOLTAR</a:t>
          </a: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[0]!Mudar1" textlink="">
      <xdr:nvSpPr>
        <xdr:cNvPr id="2" name="Retângulo de cantos arredondados 1"/>
        <xdr:cNvSpPr>
          <a:spLocks noChangeArrowheads="1"/>
        </xdr:cNvSpPr>
      </xdr:nvSpPr>
      <xdr:spPr bwMode="auto">
        <a:xfrm>
          <a:off x="1466850" y="0"/>
          <a:ext cx="0" cy="0"/>
        </a:xfrm>
        <a:prstGeom prst="roundRect">
          <a:avLst>
            <a:gd name="adj" fmla="val 16667"/>
          </a:avLst>
        </a:prstGeom>
        <a:solidFill>
          <a:srgbClr val="4F81BD"/>
        </a:solidFill>
        <a:ln w="25400" algn="ctr">
          <a:solidFill>
            <a:srgbClr val="385D8A"/>
          </a:solidFill>
          <a:round/>
          <a:headEnd/>
          <a:tailEnd/>
        </a:ln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pt-BR" sz="1100" b="0" i="0" u="none" strike="noStrike" baseline="0">
              <a:solidFill>
                <a:srgbClr val="FFFFFF"/>
              </a:solidFill>
              <a:latin typeface="Calibri"/>
              <a:cs typeface="Calibri"/>
            </a:rPr>
            <a:t>VOLTAR</a:t>
          </a: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[0]!Mudar1" textlink="">
      <xdr:nvSpPr>
        <xdr:cNvPr id="2" name="Retângulo de cantos arredondados 1"/>
        <xdr:cNvSpPr>
          <a:spLocks noChangeArrowheads="1"/>
        </xdr:cNvSpPr>
      </xdr:nvSpPr>
      <xdr:spPr bwMode="auto">
        <a:xfrm>
          <a:off x="1466850" y="0"/>
          <a:ext cx="0" cy="0"/>
        </a:xfrm>
        <a:prstGeom prst="roundRect">
          <a:avLst>
            <a:gd name="adj" fmla="val 16667"/>
          </a:avLst>
        </a:prstGeom>
        <a:solidFill>
          <a:srgbClr val="4F81BD"/>
        </a:solidFill>
        <a:ln w="25400" algn="ctr">
          <a:solidFill>
            <a:srgbClr val="385D8A"/>
          </a:solidFill>
          <a:round/>
          <a:headEnd/>
          <a:tailEnd/>
        </a:ln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pt-BR" sz="1100" b="0" i="0" u="none" strike="noStrike" baseline="0">
              <a:solidFill>
                <a:srgbClr val="FFFFFF"/>
              </a:solidFill>
              <a:latin typeface="Calibri"/>
              <a:cs typeface="Calibri"/>
            </a:rPr>
            <a:t>VOLTAR</a:t>
          </a: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[0]!Mudar1" textlink="">
      <xdr:nvSpPr>
        <xdr:cNvPr id="2" name="Retângulo de cantos arredondados 1"/>
        <xdr:cNvSpPr>
          <a:spLocks noChangeArrowheads="1"/>
        </xdr:cNvSpPr>
      </xdr:nvSpPr>
      <xdr:spPr bwMode="auto">
        <a:xfrm>
          <a:off x="1466850" y="0"/>
          <a:ext cx="0" cy="0"/>
        </a:xfrm>
        <a:prstGeom prst="roundRect">
          <a:avLst>
            <a:gd name="adj" fmla="val 16667"/>
          </a:avLst>
        </a:prstGeom>
        <a:solidFill>
          <a:srgbClr val="4F81BD"/>
        </a:solidFill>
        <a:ln w="25400" algn="ctr">
          <a:solidFill>
            <a:srgbClr val="385D8A"/>
          </a:solidFill>
          <a:round/>
          <a:headEnd/>
          <a:tailEnd/>
        </a:ln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pt-BR" sz="1100" b="0" i="0" u="none" strike="noStrike" baseline="0">
              <a:solidFill>
                <a:srgbClr val="FFFFFF"/>
              </a:solidFill>
              <a:latin typeface="Calibri"/>
              <a:cs typeface="Calibri"/>
            </a:rPr>
            <a:t>VOLTAR</a:t>
          </a: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[0]!Mudar1" textlink="">
      <xdr:nvSpPr>
        <xdr:cNvPr id="2" name="Retângulo de cantos arredondados 1"/>
        <xdr:cNvSpPr>
          <a:spLocks noChangeArrowheads="1"/>
        </xdr:cNvSpPr>
      </xdr:nvSpPr>
      <xdr:spPr bwMode="auto">
        <a:xfrm>
          <a:off x="1466850" y="0"/>
          <a:ext cx="0" cy="0"/>
        </a:xfrm>
        <a:prstGeom prst="roundRect">
          <a:avLst>
            <a:gd name="adj" fmla="val 16667"/>
          </a:avLst>
        </a:prstGeom>
        <a:solidFill>
          <a:srgbClr val="4F81BD"/>
        </a:solidFill>
        <a:ln w="25400" algn="ctr">
          <a:solidFill>
            <a:srgbClr val="385D8A"/>
          </a:solidFill>
          <a:round/>
          <a:headEnd/>
          <a:tailEnd/>
        </a:ln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pt-BR" sz="1100" b="0" i="0" u="none" strike="noStrike" baseline="0">
              <a:solidFill>
                <a:srgbClr val="FFFFFF"/>
              </a:solidFill>
              <a:latin typeface="Calibri"/>
              <a:cs typeface="Calibri"/>
            </a:rPr>
            <a:t>VOLTAR</a:t>
          </a: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[0]!Mudar1" textlink="">
      <xdr:nvSpPr>
        <xdr:cNvPr id="2" name="Retângulo de cantos arredondados 1"/>
        <xdr:cNvSpPr>
          <a:spLocks noChangeArrowheads="1"/>
        </xdr:cNvSpPr>
      </xdr:nvSpPr>
      <xdr:spPr bwMode="auto">
        <a:xfrm>
          <a:off x="1466850" y="0"/>
          <a:ext cx="0" cy="0"/>
        </a:xfrm>
        <a:prstGeom prst="roundRect">
          <a:avLst>
            <a:gd name="adj" fmla="val 16667"/>
          </a:avLst>
        </a:prstGeom>
        <a:solidFill>
          <a:srgbClr val="4F81BD"/>
        </a:solidFill>
        <a:ln w="25400" algn="ctr">
          <a:solidFill>
            <a:srgbClr val="385D8A"/>
          </a:solidFill>
          <a:round/>
          <a:headEnd/>
          <a:tailEnd/>
        </a:ln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pt-BR" sz="1100" b="0" i="0" u="none" strike="noStrike" baseline="0">
              <a:solidFill>
                <a:srgbClr val="FFFFFF"/>
              </a:solidFill>
              <a:latin typeface="Calibri"/>
              <a:cs typeface="Calibri"/>
            </a:rPr>
            <a:t>VOLTAR</a:t>
          </a:r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[0]!Mudar1" textlink="">
      <xdr:nvSpPr>
        <xdr:cNvPr id="2" name="Retângulo de cantos arredondados 1"/>
        <xdr:cNvSpPr>
          <a:spLocks noChangeArrowheads="1"/>
        </xdr:cNvSpPr>
      </xdr:nvSpPr>
      <xdr:spPr bwMode="auto">
        <a:xfrm>
          <a:off x="1466850" y="0"/>
          <a:ext cx="0" cy="0"/>
        </a:xfrm>
        <a:prstGeom prst="roundRect">
          <a:avLst>
            <a:gd name="adj" fmla="val 16667"/>
          </a:avLst>
        </a:prstGeom>
        <a:solidFill>
          <a:srgbClr val="4F81BD"/>
        </a:solidFill>
        <a:ln w="25400" algn="ctr">
          <a:solidFill>
            <a:srgbClr val="385D8A"/>
          </a:solidFill>
          <a:round/>
          <a:headEnd/>
          <a:tailEnd/>
        </a:ln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pt-BR" sz="1100" b="0" i="0" u="none" strike="noStrike" baseline="0">
              <a:solidFill>
                <a:srgbClr val="FFFFFF"/>
              </a:solidFill>
              <a:latin typeface="Calibri"/>
              <a:cs typeface="Calibri"/>
            </a:rPr>
            <a:t>VOLTAR</a:t>
          </a:r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[0]!Mudar1" textlink="">
      <xdr:nvSpPr>
        <xdr:cNvPr id="2" name="Retângulo de cantos arredondados 1"/>
        <xdr:cNvSpPr>
          <a:spLocks noChangeArrowheads="1"/>
        </xdr:cNvSpPr>
      </xdr:nvSpPr>
      <xdr:spPr bwMode="auto">
        <a:xfrm>
          <a:off x="1466850" y="0"/>
          <a:ext cx="0" cy="0"/>
        </a:xfrm>
        <a:prstGeom prst="roundRect">
          <a:avLst>
            <a:gd name="adj" fmla="val 16667"/>
          </a:avLst>
        </a:prstGeom>
        <a:solidFill>
          <a:srgbClr val="4F81BD"/>
        </a:solidFill>
        <a:ln w="25400" algn="ctr">
          <a:solidFill>
            <a:srgbClr val="385D8A"/>
          </a:solidFill>
          <a:round/>
          <a:headEnd/>
          <a:tailEnd/>
        </a:ln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pt-BR" sz="1100" b="0" i="0" u="none" strike="noStrike" baseline="0">
              <a:solidFill>
                <a:srgbClr val="FFFFFF"/>
              </a:solidFill>
              <a:latin typeface="Calibri"/>
              <a:cs typeface="Calibri"/>
            </a:rPr>
            <a:t>VOLTAR</a:t>
          </a:r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[0]!Mudar1" textlink="">
      <xdr:nvSpPr>
        <xdr:cNvPr id="2" name="Retângulo de cantos arredondados 1"/>
        <xdr:cNvSpPr>
          <a:spLocks noChangeArrowheads="1"/>
        </xdr:cNvSpPr>
      </xdr:nvSpPr>
      <xdr:spPr bwMode="auto">
        <a:xfrm>
          <a:off x="1466850" y="0"/>
          <a:ext cx="0" cy="0"/>
        </a:xfrm>
        <a:prstGeom prst="roundRect">
          <a:avLst>
            <a:gd name="adj" fmla="val 16667"/>
          </a:avLst>
        </a:prstGeom>
        <a:solidFill>
          <a:srgbClr val="4F81BD"/>
        </a:solidFill>
        <a:ln w="25400" algn="ctr">
          <a:solidFill>
            <a:srgbClr val="385D8A"/>
          </a:solidFill>
          <a:round/>
          <a:headEnd/>
          <a:tailEnd/>
        </a:ln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pt-BR" sz="1100" b="0" i="0" u="none" strike="noStrike" baseline="0">
              <a:solidFill>
                <a:srgbClr val="FFFFFF"/>
              </a:solidFill>
              <a:latin typeface="Calibri"/>
              <a:cs typeface="Calibri"/>
            </a:rPr>
            <a:t>VOLTAR</a:t>
          </a:r>
        </a:p>
      </xdr:txBody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[0]!Mudar1" textlink="">
      <xdr:nvSpPr>
        <xdr:cNvPr id="2" name="Retângulo de cantos arredondados 1"/>
        <xdr:cNvSpPr>
          <a:spLocks noChangeArrowheads="1"/>
        </xdr:cNvSpPr>
      </xdr:nvSpPr>
      <xdr:spPr bwMode="auto">
        <a:xfrm>
          <a:off x="1466850" y="0"/>
          <a:ext cx="0" cy="0"/>
        </a:xfrm>
        <a:prstGeom prst="roundRect">
          <a:avLst>
            <a:gd name="adj" fmla="val 16667"/>
          </a:avLst>
        </a:prstGeom>
        <a:solidFill>
          <a:srgbClr val="4F81BD"/>
        </a:solidFill>
        <a:ln w="25400" algn="ctr">
          <a:solidFill>
            <a:srgbClr val="385D8A"/>
          </a:solidFill>
          <a:round/>
          <a:headEnd/>
          <a:tailEnd/>
        </a:ln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pt-BR" sz="1100" b="0" i="0" u="none" strike="noStrike" baseline="0">
              <a:solidFill>
                <a:srgbClr val="FFFFFF"/>
              </a:solidFill>
              <a:latin typeface="Calibri"/>
              <a:cs typeface="Calibri"/>
            </a:rPr>
            <a:t>VOLTAR</a:t>
          </a:r>
        </a:p>
      </xdr:txBody>
    </xdr: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[0]!Mudar1" textlink="">
      <xdr:nvSpPr>
        <xdr:cNvPr id="2" name="Retângulo de cantos arredondados 1"/>
        <xdr:cNvSpPr>
          <a:spLocks noChangeArrowheads="1"/>
        </xdr:cNvSpPr>
      </xdr:nvSpPr>
      <xdr:spPr bwMode="auto">
        <a:xfrm>
          <a:off x="1466850" y="0"/>
          <a:ext cx="0" cy="0"/>
        </a:xfrm>
        <a:prstGeom prst="roundRect">
          <a:avLst>
            <a:gd name="adj" fmla="val 16667"/>
          </a:avLst>
        </a:prstGeom>
        <a:solidFill>
          <a:srgbClr val="4F81BD"/>
        </a:solidFill>
        <a:ln w="25400" algn="ctr">
          <a:solidFill>
            <a:srgbClr val="385D8A"/>
          </a:solidFill>
          <a:round/>
          <a:headEnd/>
          <a:tailEnd/>
        </a:ln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pt-BR" sz="1100" b="0" i="0" u="none" strike="noStrike" baseline="0">
              <a:solidFill>
                <a:srgbClr val="FFFFFF"/>
              </a:solidFill>
              <a:latin typeface="Calibri"/>
              <a:cs typeface="Calibri"/>
            </a:rPr>
            <a:t>VOLTAR</a:t>
          </a:r>
        </a:p>
      </xdr:txBody>
    </xdr: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[0]!Mudar1" textlink="">
      <xdr:nvSpPr>
        <xdr:cNvPr id="2" name="Retângulo de cantos arredondados 1"/>
        <xdr:cNvSpPr>
          <a:spLocks noChangeArrowheads="1"/>
        </xdr:cNvSpPr>
      </xdr:nvSpPr>
      <xdr:spPr bwMode="auto">
        <a:xfrm>
          <a:off x="1466850" y="0"/>
          <a:ext cx="0" cy="0"/>
        </a:xfrm>
        <a:prstGeom prst="roundRect">
          <a:avLst>
            <a:gd name="adj" fmla="val 16667"/>
          </a:avLst>
        </a:prstGeom>
        <a:solidFill>
          <a:srgbClr val="4F81BD"/>
        </a:solidFill>
        <a:ln w="25400" algn="ctr">
          <a:solidFill>
            <a:srgbClr val="385D8A"/>
          </a:solidFill>
          <a:round/>
          <a:headEnd/>
          <a:tailEnd/>
        </a:ln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pt-BR" sz="1100" b="0" i="0" u="none" strike="noStrike" baseline="0">
              <a:solidFill>
                <a:srgbClr val="FFFFFF"/>
              </a:solidFill>
              <a:latin typeface="Calibri"/>
              <a:cs typeface="Calibri"/>
            </a:rPr>
            <a:t>VOLTAR</a:t>
          </a:r>
        </a:p>
      </xdr:txBody>
    </xdr: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[0]!Mudar1" textlink="">
      <xdr:nvSpPr>
        <xdr:cNvPr id="2" name="Retângulo de cantos arredondados 1"/>
        <xdr:cNvSpPr>
          <a:spLocks noChangeArrowheads="1"/>
        </xdr:cNvSpPr>
      </xdr:nvSpPr>
      <xdr:spPr bwMode="auto">
        <a:xfrm>
          <a:off x="1466850" y="0"/>
          <a:ext cx="0" cy="0"/>
        </a:xfrm>
        <a:prstGeom prst="roundRect">
          <a:avLst>
            <a:gd name="adj" fmla="val 16667"/>
          </a:avLst>
        </a:prstGeom>
        <a:solidFill>
          <a:srgbClr val="4F81BD"/>
        </a:solidFill>
        <a:ln w="25400" algn="ctr">
          <a:solidFill>
            <a:srgbClr val="385D8A"/>
          </a:solidFill>
          <a:round/>
          <a:headEnd/>
          <a:tailEnd/>
        </a:ln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pt-BR" sz="1100" b="0" i="0" u="none" strike="noStrike" baseline="0">
              <a:solidFill>
                <a:srgbClr val="FFFFFF"/>
              </a:solidFill>
              <a:latin typeface="Calibri"/>
              <a:cs typeface="Calibri"/>
            </a:rPr>
            <a:t>VOLTAR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Relationship Id="rId4" Type="http://schemas.openxmlformats.org/officeDocument/2006/relationships/comments" Target="../comments2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Relationship Id="rId4" Type="http://schemas.openxmlformats.org/officeDocument/2006/relationships/comments" Target="../comments3.xm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Relationship Id="rId4" Type="http://schemas.openxmlformats.org/officeDocument/2006/relationships/comments" Target="../comments4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5.vml"/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Relationship Id="rId4" Type="http://schemas.openxmlformats.org/officeDocument/2006/relationships/comments" Target="../comments5.xm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6.vml"/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Relationship Id="rId4" Type="http://schemas.openxmlformats.org/officeDocument/2006/relationships/comments" Target="../comments6.xml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7.vml"/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Relationship Id="rId4" Type="http://schemas.openxmlformats.org/officeDocument/2006/relationships/comments" Target="../comments7.xml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comments" Target="../comments8.xml"/><Relationship Id="rId1" Type="http://schemas.openxmlformats.org/officeDocument/2006/relationships/vmlDrawing" Target="../drawings/vmlDrawing8.vml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Plan20"/>
  <dimension ref="A1:T9"/>
  <sheetViews>
    <sheetView tabSelected="1" zoomScale="84" zoomScaleNormal="84" workbookViewId="0">
      <selection activeCell="F7" sqref="F7"/>
    </sheetView>
  </sheetViews>
  <sheetFormatPr defaultColWidth="9.7109375" defaultRowHeight="15" x14ac:dyDescent="0.25"/>
  <cols>
    <col min="1" max="1" width="14.5703125" style="1" customWidth="1"/>
    <col min="2" max="2" width="7.42578125" style="2" customWidth="1"/>
    <col min="3" max="3" width="6" style="19" bestFit="1" customWidth="1"/>
    <col min="4" max="4" width="60.42578125" style="2" customWidth="1"/>
    <col min="5" max="5" width="12.7109375" style="1" bestFit="1" customWidth="1"/>
    <col min="6" max="6" width="11.28515625" style="23" customWidth="1"/>
    <col min="7" max="7" width="13.28515625" style="3" customWidth="1"/>
    <col min="8" max="8" width="12.5703125" style="20" customWidth="1"/>
    <col min="9" max="20" width="12" style="21" customWidth="1"/>
    <col min="21" max="16384" width="9.7109375" style="17"/>
  </cols>
  <sheetData>
    <row r="1" spans="1:20" ht="58.5" customHeight="1" x14ac:dyDescent="0.25">
      <c r="A1" s="62" t="s">
        <v>43</v>
      </c>
      <c r="B1" s="62"/>
      <c r="C1" s="62"/>
      <c r="D1" s="62" t="s">
        <v>44</v>
      </c>
      <c r="E1" s="62"/>
      <c r="F1" s="62" t="s">
        <v>45</v>
      </c>
      <c r="G1" s="62"/>
      <c r="H1" s="62"/>
      <c r="I1" s="63" t="s">
        <v>93</v>
      </c>
      <c r="J1" s="63" t="s">
        <v>46</v>
      </c>
      <c r="K1" s="63" t="s">
        <v>46</v>
      </c>
      <c r="L1" s="63" t="s">
        <v>46</v>
      </c>
      <c r="M1" s="63" t="s">
        <v>46</v>
      </c>
      <c r="N1" s="63" t="s">
        <v>46</v>
      </c>
      <c r="O1" s="63" t="s">
        <v>46</v>
      </c>
      <c r="P1" s="63" t="s">
        <v>46</v>
      </c>
      <c r="Q1" s="63" t="s">
        <v>46</v>
      </c>
      <c r="R1" s="63" t="s">
        <v>46</v>
      </c>
      <c r="S1" s="63" t="s">
        <v>46</v>
      </c>
      <c r="T1" s="63" t="s">
        <v>46</v>
      </c>
    </row>
    <row r="2" spans="1:20" ht="21.75" customHeight="1" x14ac:dyDescent="0.25">
      <c r="A2" s="62" t="s">
        <v>40</v>
      </c>
      <c r="B2" s="62"/>
      <c r="C2" s="62"/>
      <c r="D2" s="62"/>
      <c r="E2" s="62"/>
      <c r="F2" s="62"/>
      <c r="G2" s="62"/>
      <c r="H2" s="62"/>
      <c r="I2" s="63"/>
      <c r="J2" s="63"/>
      <c r="K2" s="63"/>
      <c r="L2" s="63"/>
      <c r="M2" s="63"/>
      <c r="N2" s="63"/>
      <c r="O2" s="63"/>
      <c r="P2" s="63"/>
      <c r="Q2" s="63"/>
      <c r="R2" s="63"/>
      <c r="S2" s="63"/>
      <c r="T2" s="63"/>
    </row>
    <row r="3" spans="1:20" s="18" customFormat="1" ht="30" x14ac:dyDescent="0.2">
      <c r="A3" s="27" t="s">
        <v>3</v>
      </c>
      <c r="B3" s="27" t="s">
        <v>1</v>
      </c>
      <c r="C3" s="28" t="s">
        <v>4</v>
      </c>
      <c r="D3" s="28" t="s">
        <v>5</v>
      </c>
      <c r="E3" s="29" t="s">
        <v>53</v>
      </c>
      <c r="F3" s="30" t="s">
        <v>27</v>
      </c>
      <c r="G3" s="31" t="s">
        <v>0</v>
      </c>
      <c r="H3" s="27" t="s">
        <v>6</v>
      </c>
      <c r="I3" s="42">
        <v>42565</v>
      </c>
      <c r="J3" s="32" t="s">
        <v>2</v>
      </c>
      <c r="K3" s="32" t="s">
        <v>2</v>
      </c>
      <c r="L3" s="32" t="s">
        <v>2</v>
      </c>
      <c r="M3" s="32" t="s">
        <v>2</v>
      </c>
      <c r="N3" s="32" t="s">
        <v>2</v>
      </c>
      <c r="O3" s="32" t="s">
        <v>2</v>
      </c>
      <c r="P3" s="32" t="s">
        <v>2</v>
      </c>
      <c r="Q3" s="32" t="s">
        <v>2</v>
      </c>
      <c r="R3" s="32" t="s">
        <v>2</v>
      </c>
      <c r="S3" s="32" t="s">
        <v>2</v>
      </c>
      <c r="T3" s="32" t="s">
        <v>2</v>
      </c>
    </row>
    <row r="4" spans="1:20" ht="20.100000000000001" customHeight="1" x14ac:dyDescent="0.25">
      <c r="A4" s="60" t="s">
        <v>39</v>
      </c>
      <c r="B4" s="61">
        <v>1</v>
      </c>
      <c r="C4" s="33">
        <v>1</v>
      </c>
      <c r="D4" s="25" t="s">
        <v>47</v>
      </c>
      <c r="E4" s="34">
        <v>0.09</v>
      </c>
      <c r="F4" s="38"/>
      <c r="G4" s="35">
        <f>F4-(SUM(I4:T4))</f>
        <v>0</v>
      </c>
      <c r="H4" s="36" t="str">
        <f>IF(G4&lt;0,"ATENÇÃO","OK")</f>
        <v>OK</v>
      </c>
      <c r="I4" s="22">
        <v>0</v>
      </c>
      <c r="J4" s="22">
        <v>0</v>
      </c>
      <c r="K4" s="22">
        <v>0</v>
      </c>
      <c r="L4" s="22">
        <v>0</v>
      </c>
      <c r="M4" s="22">
        <v>0</v>
      </c>
      <c r="N4" s="22">
        <v>0</v>
      </c>
      <c r="O4" s="22">
        <v>0</v>
      </c>
      <c r="P4" s="22">
        <v>0</v>
      </c>
      <c r="Q4" s="22">
        <v>0</v>
      </c>
      <c r="R4" s="22">
        <v>0</v>
      </c>
      <c r="S4" s="22">
        <v>0</v>
      </c>
      <c r="T4" s="22">
        <v>0</v>
      </c>
    </row>
    <row r="5" spans="1:20" ht="20.100000000000001" customHeight="1" x14ac:dyDescent="0.25">
      <c r="A5" s="60"/>
      <c r="B5" s="61"/>
      <c r="C5" s="33">
        <v>2</v>
      </c>
      <c r="D5" s="25" t="s">
        <v>48</v>
      </c>
      <c r="E5" s="34">
        <v>0.09</v>
      </c>
      <c r="F5" s="38">
        <v>20</v>
      </c>
      <c r="G5" s="35">
        <f t="shared" ref="G5:G7" si="0">F5-(SUM(I5:T5))</f>
        <v>19</v>
      </c>
      <c r="H5" s="36" t="str">
        <f t="shared" ref="H5:H8" si="1">IF(G5&lt;0,"ATENÇÃO","OK")</f>
        <v>OK</v>
      </c>
      <c r="I5" s="22">
        <v>1</v>
      </c>
      <c r="J5" s="22">
        <v>0</v>
      </c>
      <c r="K5" s="22">
        <v>0</v>
      </c>
      <c r="L5" s="22">
        <v>0</v>
      </c>
      <c r="M5" s="22">
        <v>0</v>
      </c>
      <c r="N5" s="22">
        <v>0</v>
      </c>
      <c r="O5" s="22">
        <v>0</v>
      </c>
      <c r="P5" s="22">
        <v>0</v>
      </c>
      <c r="Q5" s="22">
        <v>0</v>
      </c>
      <c r="R5" s="22">
        <v>0</v>
      </c>
      <c r="S5" s="22">
        <v>0</v>
      </c>
      <c r="T5" s="22">
        <v>0</v>
      </c>
    </row>
    <row r="6" spans="1:20" ht="20.100000000000001" customHeight="1" x14ac:dyDescent="0.25">
      <c r="A6" s="60"/>
      <c r="B6" s="61"/>
      <c r="C6" s="33">
        <v>3</v>
      </c>
      <c r="D6" s="25" t="s">
        <v>49</v>
      </c>
      <c r="E6" s="26">
        <v>0.09</v>
      </c>
      <c r="F6" s="38">
        <f>50+50</f>
        <v>100</v>
      </c>
      <c r="G6" s="35">
        <f t="shared" si="0"/>
        <v>85</v>
      </c>
      <c r="H6" s="36" t="str">
        <f t="shared" si="1"/>
        <v>OK</v>
      </c>
      <c r="I6" s="22">
        <v>15</v>
      </c>
      <c r="J6" s="22">
        <v>0</v>
      </c>
      <c r="K6" s="22">
        <v>0</v>
      </c>
      <c r="L6" s="22">
        <v>0</v>
      </c>
      <c r="M6" s="22">
        <v>0</v>
      </c>
      <c r="N6" s="22">
        <v>0</v>
      </c>
      <c r="O6" s="22">
        <v>0</v>
      </c>
      <c r="P6" s="22">
        <v>0</v>
      </c>
      <c r="Q6" s="22">
        <v>0</v>
      </c>
      <c r="R6" s="22">
        <v>0</v>
      </c>
      <c r="S6" s="22">
        <v>0</v>
      </c>
      <c r="T6" s="22">
        <v>0</v>
      </c>
    </row>
    <row r="7" spans="1:20" ht="20.100000000000001" customHeight="1" x14ac:dyDescent="0.25">
      <c r="A7" s="60"/>
      <c r="B7" s="61"/>
      <c r="C7" s="33">
        <v>4</v>
      </c>
      <c r="D7" s="25" t="s">
        <v>50</v>
      </c>
      <c r="E7" s="34">
        <v>8.5000000000000006E-2</v>
      </c>
      <c r="F7" s="38">
        <f>30-20</f>
        <v>10</v>
      </c>
      <c r="G7" s="35">
        <f t="shared" si="0"/>
        <v>10</v>
      </c>
      <c r="H7" s="36" t="str">
        <f t="shared" si="1"/>
        <v>OK</v>
      </c>
      <c r="I7" s="22">
        <v>0</v>
      </c>
      <c r="J7" s="22">
        <v>0</v>
      </c>
      <c r="K7" s="22">
        <v>0</v>
      </c>
      <c r="L7" s="22">
        <v>0</v>
      </c>
      <c r="M7" s="22">
        <v>0</v>
      </c>
      <c r="N7" s="22">
        <v>0</v>
      </c>
      <c r="O7" s="22">
        <v>0</v>
      </c>
      <c r="P7" s="22">
        <v>0</v>
      </c>
      <c r="Q7" s="22">
        <v>0</v>
      </c>
      <c r="R7" s="22">
        <v>0</v>
      </c>
      <c r="S7" s="22">
        <v>0</v>
      </c>
      <c r="T7" s="22">
        <v>0</v>
      </c>
    </row>
    <row r="8" spans="1:20" ht="20.100000000000001" customHeight="1" x14ac:dyDescent="0.25">
      <c r="A8" s="60"/>
      <c r="B8" s="61"/>
      <c r="C8" s="37">
        <v>5</v>
      </c>
      <c r="D8" s="24" t="s">
        <v>51</v>
      </c>
      <c r="E8" s="34">
        <v>0.08</v>
      </c>
      <c r="F8" s="38">
        <v>30</v>
      </c>
      <c r="G8" s="35">
        <f>F8-(SUM(I8:T8))</f>
        <v>29</v>
      </c>
      <c r="H8" s="36" t="str">
        <f t="shared" si="1"/>
        <v>OK</v>
      </c>
      <c r="I8" s="22">
        <v>1</v>
      </c>
      <c r="J8" s="22">
        <v>0</v>
      </c>
      <c r="K8" s="22">
        <v>0</v>
      </c>
      <c r="L8" s="22">
        <v>0</v>
      </c>
      <c r="M8" s="22">
        <v>0</v>
      </c>
      <c r="N8" s="22">
        <v>0</v>
      </c>
      <c r="O8" s="22">
        <v>0</v>
      </c>
      <c r="P8" s="22">
        <v>0</v>
      </c>
      <c r="Q8" s="22">
        <v>0</v>
      </c>
      <c r="R8" s="22">
        <v>0</v>
      </c>
      <c r="S8" s="22">
        <v>0</v>
      </c>
      <c r="T8" s="22">
        <v>0</v>
      </c>
    </row>
    <row r="9" spans="1:20" ht="20.100000000000001" customHeight="1" x14ac:dyDescent="0.25">
      <c r="A9" s="60"/>
      <c r="B9" s="61"/>
      <c r="C9" s="37">
        <v>6</v>
      </c>
      <c r="D9" s="24" t="s">
        <v>52</v>
      </c>
      <c r="E9" s="34">
        <v>6.8000000000000005E-2</v>
      </c>
      <c r="F9" s="38">
        <v>150</v>
      </c>
      <c r="G9" s="35">
        <f>F9-(SUM(I9:T9))</f>
        <v>147</v>
      </c>
      <c r="H9" s="36" t="str">
        <f t="shared" ref="H9" si="2">IF(G9&lt;0,"ATENÇÃO","OK")</f>
        <v>OK</v>
      </c>
      <c r="I9" s="22">
        <v>3</v>
      </c>
      <c r="J9" s="22">
        <v>0</v>
      </c>
      <c r="K9" s="22">
        <v>0</v>
      </c>
      <c r="L9" s="22">
        <v>0</v>
      </c>
      <c r="M9" s="22">
        <v>0</v>
      </c>
      <c r="N9" s="22">
        <v>0</v>
      </c>
      <c r="O9" s="22">
        <v>0</v>
      </c>
      <c r="P9" s="22">
        <v>0</v>
      </c>
      <c r="Q9" s="22">
        <v>0</v>
      </c>
      <c r="R9" s="22">
        <v>0</v>
      </c>
      <c r="S9" s="22">
        <v>0</v>
      </c>
      <c r="T9" s="22">
        <v>0</v>
      </c>
    </row>
  </sheetData>
  <mergeCells count="18">
    <mergeCell ref="J1:J2"/>
    <mergeCell ref="K1:K2"/>
    <mergeCell ref="L1:L2"/>
    <mergeCell ref="M1:M2"/>
    <mergeCell ref="S1:S2"/>
    <mergeCell ref="T1:T2"/>
    <mergeCell ref="N1:N2"/>
    <mergeCell ref="O1:O2"/>
    <mergeCell ref="P1:P2"/>
    <mergeCell ref="Q1:Q2"/>
    <mergeCell ref="R1:R2"/>
    <mergeCell ref="A4:A9"/>
    <mergeCell ref="B4:B9"/>
    <mergeCell ref="A2:H2"/>
    <mergeCell ref="I1:I2"/>
    <mergeCell ref="A1:C1"/>
    <mergeCell ref="F1:H1"/>
    <mergeCell ref="D1:E1"/>
  </mergeCells>
  <phoneticPr fontId="0" type="noConversion"/>
  <conditionalFormatting sqref="J4:T9">
    <cfRule type="cellIs" dxfId="92" priority="16" stopIfTrue="1" operator="greaterThan">
      <formula>0</formula>
    </cfRule>
    <cfRule type="cellIs" dxfId="91" priority="17" stopIfTrue="1" operator="greaterThan">
      <formula>0</formula>
    </cfRule>
    <cfRule type="cellIs" dxfId="90" priority="18" stopIfTrue="1" operator="greaterThan">
      <formula>0</formula>
    </cfRule>
  </conditionalFormatting>
  <conditionalFormatting sqref="I4:I9">
    <cfRule type="cellIs" dxfId="89" priority="1" stopIfTrue="1" operator="greaterThan">
      <formula>0</formula>
    </cfRule>
    <cfRule type="cellIs" dxfId="88" priority="2" stopIfTrue="1" operator="greaterThan">
      <formula>0</formula>
    </cfRule>
    <cfRule type="cellIs" dxfId="87" priority="3" stopIfTrue="1" operator="greaterThan">
      <formula>0</formula>
    </cfRule>
  </conditionalFormatting>
  <pageMargins left="0.74791666666666667" right="0.74791666666666667" top="0.98402777777777772" bottom="0.98402777777777772" header="0.51180555555555551" footer="0.51180555555555551"/>
  <pageSetup paperSize="9" firstPageNumber="0" orientation="landscape" horizontalDpi="300" verticalDpi="300" r:id="rId1"/>
  <headerFooter alignWithMargins="0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9"/>
  <sheetViews>
    <sheetView zoomScale="84" zoomScaleNormal="84" workbookViewId="0">
      <selection activeCell="I10" sqref="I10"/>
    </sheetView>
  </sheetViews>
  <sheetFormatPr defaultColWidth="9.7109375" defaultRowHeight="15" x14ac:dyDescent="0.25"/>
  <cols>
    <col min="1" max="1" width="14.5703125" style="1" customWidth="1"/>
    <col min="2" max="2" width="7.42578125" style="2" customWidth="1"/>
    <col min="3" max="3" width="6" style="19" bestFit="1" customWidth="1"/>
    <col min="4" max="4" width="60.42578125" style="2" customWidth="1"/>
    <col min="5" max="5" width="12.7109375" style="1" bestFit="1" customWidth="1"/>
    <col min="6" max="6" width="11.28515625" style="23" customWidth="1"/>
    <col min="7" max="7" width="13.28515625" style="3" customWidth="1"/>
    <col min="8" max="8" width="12.5703125" style="20" customWidth="1"/>
    <col min="9" max="20" width="12" style="21" customWidth="1"/>
    <col min="21" max="16384" width="9.7109375" style="17"/>
  </cols>
  <sheetData>
    <row r="1" spans="1:20" ht="58.5" customHeight="1" x14ac:dyDescent="0.25">
      <c r="A1" s="62" t="s">
        <v>43</v>
      </c>
      <c r="B1" s="62"/>
      <c r="C1" s="62"/>
      <c r="D1" s="62" t="s">
        <v>44</v>
      </c>
      <c r="E1" s="62"/>
      <c r="F1" s="62" t="s">
        <v>45</v>
      </c>
      <c r="G1" s="62"/>
      <c r="H1" s="62"/>
      <c r="I1" s="63" t="s">
        <v>93</v>
      </c>
      <c r="J1" s="63" t="s">
        <v>46</v>
      </c>
      <c r="K1" s="63" t="s">
        <v>46</v>
      </c>
      <c r="L1" s="63" t="s">
        <v>46</v>
      </c>
      <c r="M1" s="63" t="s">
        <v>46</v>
      </c>
      <c r="N1" s="63" t="s">
        <v>46</v>
      </c>
      <c r="O1" s="63" t="s">
        <v>46</v>
      </c>
      <c r="P1" s="63" t="s">
        <v>46</v>
      </c>
      <c r="Q1" s="63" t="s">
        <v>46</v>
      </c>
      <c r="R1" s="63" t="s">
        <v>46</v>
      </c>
      <c r="S1" s="63" t="s">
        <v>46</v>
      </c>
      <c r="T1" s="63" t="s">
        <v>46</v>
      </c>
    </row>
    <row r="2" spans="1:20" ht="21.75" customHeight="1" x14ac:dyDescent="0.25">
      <c r="A2" s="62" t="s">
        <v>41</v>
      </c>
      <c r="B2" s="62"/>
      <c r="C2" s="62"/>
      <c r="D2" s="62"/>
      <c r="E2" s="62"/>
      <c r="F2" s="62"/>
      <c r="G2" s="62"/>
      <c r="H2" s="62"/>
      <c r="I2" s="63"/>
      <c r="J2" s="63"/>
      <c r="K2" s="63"/>
      <c r="L2" s="63"/>
      <c r="M2" s="63"/>
      <c r="N2" s="63"/>
      <c r="O2" s="63"/>
      <c r="P2" s="63"/>
      <c r="Q2" s="63"/>
      <c r="R2" s="63"/>
      <c r="S2" s="63"/>
      <c r="T2" s="63"/>
    </row>
    <row r="3" spans="1:20" s="18" customFormat="1" ht="30" x14ac:dyDescent="0.2">
      <c r="A3" s="27" t="s">
        <v>3</v>
      </c>
      <c r="B3" s="27" t="s">
        <v>1</v>
      </c>
      <c r="C3" s="28" t="s">
        <v>4</v>
      </c>
      <c r="D3" s="28" t="s">
        <v>5</v>
      </c>
      <c r="E3" s="29" t="s">
        <v>53</v>
      </c>
      <c r="F3" s="30" t="s">
        <v>27</v>
      </c>
      <c r="G3" s="31" t="s">
        <v>0</v>
      </c>
      <c r="H3" s="27" t="s">
        <v>6</v>
      </c>
      <c r="I3" s="42">
        <v>42565</v>
      </c>
      <c r="J3" s="32" t="s">
        <v>2</v>
      </c>
      <c r="K3" s="32" t="s">
        <v>2</v>
      </c>
      <c r="L3" s="32" t="s">
        <v>2</v>
      </c>
      <c r="M3" s="32" t="s">
        <v>2</v>
      </c>
      <c r="N3" s="32" t="s">
        <v>2</v>
      </c>
      <c r="O3" s="32" t="s">
        <v>2</v>
      </c>
      <c r="P3" s="32" t="s">
        <v>2</v>
      </c>
      <c r="Q3" s="32" t="s">
        <v>2</v>
      </c>
      <c r="R3" s="32" t="s">
        <v>2</v>
      </c>
      <c r="S3" s="32" t="s">
        <v>2</v>
      </c>
      <c r="T3" s="32" t="s">
        <v>2</v>
      </c>
    </row>
    <row r="4" spans="1:20" ht="20.100000000000001" customHeight="1" x14ac:dyDescent="0.25">
      <c r="A4" s="60" t="s">
        <v>39</v>
      </c>
      <c r="B4" s="61">
        <v>1</v>
      </c>
      <c r="C4" s="33">
        <v>1</v>
      </c>
      <c r="D4" s="25" t="s">
        <v>47</v>
      </c>
      <c r="E4" s="34">
        <v>0.09</v>
      </c>
      <c r="F4" s="38"/>
      <c r="G4" s="35">
        <f>F4-(SUM(I4:T4))</f>
        <v>0</v>
      </c>
      <c r="H4" s="36" t="str">
        <f>IF(G4&lt;0,"ATENÇÃO","OK")</f>
        <v>OK</v>
      </c>
      <c r="I4" s="22">
        <v>0</v>
      </c>
      <c r="J4" s="22">
        <v>0</v>
      </c>
      <c r="K4" s="22">
        <v>0</v>
      </c>
      <c r="L4" s="22">
        <v>0</v>
      </c>
      <c r="M4" s="22">
        <v>0</v>
      </c>
      <c r="N4" s="22">
        <v>0</v>
      </c>
      <c r="O4" s="22">
        <v>0</v>
      </c>
      <c r="P4" s="22">
        <v>0</v>
      </c>
      <c r="Q4" s="22">
        <v>0</v>
      </c>
      <c r="R4" s="22">
        <v>0</v>
      </c>
      <c r="S4" s="22">
        <v>0</v>
      </c>
      <c r="T4" s="22">
        <v>0</v>
      </c>
    </row>
    <row r="5" spans="1:20" ht="20.100000000000001" customHeight="1" x14ac:dyDescent="0.25">
      <c r="A5" s="60"/>
      <c r="B5" s="61"/>
      <c r="C5" s="33">
        <v>2</v>
      </c>
      <c r="D5" s="25" t="s">
        <v>48</v>
      </c>
      <c r="E5" s="34">
        <v>0.09</v>
      </c>
      <c r="F5" s="38">
        <v>4</v>
      </c>
      <c r="G5" s="35">
        <f t="shared" ref="G5:G7" si="0">F5-(SUM(I5:T5))</f>
        <v>0</v>
      </c>
      <c r="H5" s="36" t="str">
        <f t="shared" ref="H5:H9" si="1">IF(G5&lt;0,"ATENÇÃO","OK")</f>
        <v>OK</v>
      </c>
      <c r="I5" s="22">
        <v>4</v>
      </c>
      <c r="J5" s="22">
        <v>0</v>
      </c>
      <c r="K5" s="22">
        <v>0</v>
      </c>
      <c r="L5" s="22">
        <v>0</v>
      </c>
      <c r="M5" s="22">
        <v>0</v>
      </c>
      <c r="N5" s="22">
        <v>0</v>
      </c>
      <c r="O5" s="22">
        <v>0</v>
      </c>
      <c r="P5" s="22">
        <v>0</v>
      </c>
      <c r="Q5" s="22">
        <v>0</v>
      </c>
      <c r="R5" s="22">
        <v>0</v>
      </c>
      <c r="S5" s="22">
        <v>0</v>
      </c>
      <c r="T5" s="22">
        <v>0</v>
      </c>
    </row>
    <row r="6" spans="1:20" ht="20.100000000000001" customHeight="1" x14ac:dyDescent="0.25">
      <c r="A6" s="60"/>
      <c r="B6" s="61"/>
      <c r="C6" s="33">
        <v>3</v>
      </c>
      <c r="D6" s="25" t="s">
        <v>49</v>
      </c>
      <c r="E6" s="26">
        <v>0.09</v>
      </c>
      <c r="F6" s="38"/>
      <c r="G6" s="35">
        <f t="shared" si="0"/>
        <v>0</v>
      </c>
      <c r="H6" s="36" t="str">
        <f t="shared" si="1"/>
        <v>OK</v>
      </c>
      <c r="I6" s="22">
        <v>0</v>
      </c>
      <c r="J6" s="22">
        <v>0</v>
      </c>
      <c r="K6" s="22">
        <v>0</v>
      </c>
      <c r="L6" s="22">
        <v>0</v>
      </c>
      <c r="M6" s="22">
        <v>0</v>
      </c>
      <c r="N6" s="22">
        <v>0</v>
      </c>
      <c r="O6" s="22">
        <v>0</v>
      </c>
      <c r="P6" s="22">
        <v>0</v>
      </c>
      <c r="Q6" s="22">
        <v>0</v>
      </c>
      <c r="R6" s="22">
        <v>0</v>
      </c>
      <c r="S6" s="22">
        <v>0</v>
      </c>
      <c r="T6" s="22">
        <v>0</v>
      </c>
    </row>
    <row r="7" spans="1:20" ht="20.100000000000001" customHeight="1" x14ac:dyDescent="0.25">
      <c r="A7" s="60"/>
      <c r="B7" s="61"/>
      <c r="C7" s="33">
        <v>4</v>
      </c>
      <c r="D7" s="25" t="s">
        <v>50</v>
      </c>
      <c r="E7" s="34">
        <v>8.5000000000000006E-2</v>
      </c>
      <c r="F7" s="38"/>
      <c r="G7" s="35">
        <f t="shared" si="0"/>
        <v>0</v>
      </c>
      <c r="H7" s="36" t="str">
        <f t="shared" si="1"/>
        <v>OK</v>
      </c>
      <c r="I7" s="22">
        <v>0</v>
      </c>
      <c r="J7" s="22">
        <v>0</v>
      </c>
      <c r="K7" s="22">
        <v>0</v>
      </c>
      <c r="L7" s="22">
        <v>0</v>
      </c>
      <c r="M7" s="22">
        <v>0</v>
      </c>
      <c r="N7" s="22">
        <v>0</v>
      </c>
      <c r="O7" s="22">
        <v>0</v>
      </c>
      <c r="P7" s="22">
        <v>0</v>
      </c>
      <c r="Q7" s="22">
        <v>0</v>
      </c>
      <c r="R7" s="22">
        <v>0</v>
      </c>
      <c r="S7" s="22">
        <v>0</v>
      </c>
      <c r="T7" s="22">
        <v>0</v>
      </c>
    </row>
    <row r="8" spans="1:20" ht="20.100000000000001" customHeight="1" x14ac:dyDescent="0.25">
      <c r="A8" s="60"/>
      <c r="B8" s="61"/>
      <c r="C8" s="37">
        <v>5</v>
      </c>
      <c r="D8" s="24" t="s">
        <v>51</v>
      </c>
      <c r="E8" s="34">
        <v>0.08</v>
      </c>
      <c r="F8" s="38">
        <v>4</v>
      </c>
      <c r="G8" s="35">
        <f>F8-(SUM(I8:T8))</f>
        <v>0</v>
      </c>
      <c r="H8" s="36" t="str">
        <f t="shared" si="1"/>
        <v>OK</v>
      </c>
      <c r="I8" s="22">
        <v>4</v>
      </c>
      <c r="J8" s="22">
        <v>0</v>
      </c>
      <c r="K8" s="22">
        <v>0</v>
      </c>
      <c r="L8" s="22">
        <v>0</v>
      </c>
      <c r="M8" s="22">
        <v>0</v>
      </c>
      <c r="N8" s="22">
        <v>0</v>
      </c>
      <c r="O8" s="22">
        <v>0</v>
      </c>
      <c r="P8" s="22">
        <v>0</v>
      </c>
      <c r="Q8" s="22">
        <v>0</v>
      </c>
      <c r="R8" s="22">
        <v>0</v>
      </c>
      <c r="S8" s="22">
        <v>0</v>
      </c>
      <c r="T8" s="22">
        <v>0</v>
      </c>
    </row>
    <row r="9" spans="1:20" ht="20.100000000000001" customHeight="1" x14ac:dyDescent="0.25">
      <c r="A9" s="60"/>
      <c r="B9" s="61"/>
      <c r="C9" s="37">
        <v>6</v>
      </c>
      <c r="D9" s="24" t="s">
        <v>52</v>
      </c>
      <c r="E9" s="34">
        <v>6.8000000000000005E-2</v>
      </c>
      <c r="F9" s="38">
        <v>12</v>
      </c>
      <c r="G9" s="35">
        <f>F9-(SUM(I9:T9))</f>
        <v>0</v>
      </c>
      <c r="H9" s="36" t="str">
        <f t="shared" si="1"/>
        <v>OK</v>
      </c>
      <c r="I9" s="22">
        <v>12</v>
      </c>
      <c r="J9" s="22">
        <v>0</v>
      </c>
      <c r="K9" s="22">
        <v>0</v>
      </c>
      <c r="L9" s="22">
        <v>0</v>
      </c>
      <c r="M9" s="22">
        <v>0</v>
      </c>
      <c r="N9" s="22">
        <v>0</v>
      </c>
      <c r="O9" s="22">
        <v>0</v>
      </c>
      <c r="P9" s="22">
        <v>0</v>
      </c>
      <c r="Q9" s="22">
        <v>0</v>
      </c>
      <c r="R9" s="22">
        <v>0</v>
      </c>
      <c r="S9" s="22">
        <v>0</v>
      </c>
      <c r="T9" s="22">
        <v>0</v>
      </c>
    </row>
  </sheetData>
  <mergeCells count="18">
    <mergeCell ref="R1:R2"/>
    <mergeCell ref="S1:S2"/>
    <mergeCell ref="T1:T2"/>
    <mergeCell ref="N1:N2"/>
    <mergeCell ref="O1:O2"/>
    <mergeCell ref="P1:P2"/>
    <mergeCell ref="Q1:Q2"/>
    <mergeCell ref="A2:H2"/>
    <mergeCell ref="A4:A9"/>
    <mergeCell ref="B4:B9"/>
    <mergeCell ref="L1:L2"/>
    <mergeCell ref="M1:M2"/>
    <mergeCell ref="A1:C1"/>
    <mergeCell ref="D1:E1"/>
    <mergeCell ref="F1:H1"/>
    <mergeCell ref="I1:I2"/>
    <mergeCell ref="J1:J2"/>
    <mergeCell ref="K1:K2"/>
  </mergeCells>
  <conditionalFormatting sqref="J4:T9">
    <cfRule type="cellIs" dxfId="86" priority="4" stopIfTrue="1" operator="greaterThan">
      <formula>0</formula>
    </cfRule>
    <cfRule type="cellIs" dxfId="85" priority="5" stopIfTrue="1" operator="greaterThan">
      <formula>0</formula>
    </cfRule>
    <cfRule type="cellIs" dxfId="84" priority="6" stopIfTrue="1" operator="greaterThan">
      <formula>0</formula>
    </cfRule>
  </conditionalFormatting>
  <conditionalFormatting sqref="I4:I9">
    <cfRule type="cellIs" dxfId="83" priority="1" stopIfTrue="1" operator="greaterThan">
      <formula>0</formula>
    </cfRule>
    <cfRule type="cellIs" dxfId="82" priority="2" stopIfTrue="1" operator="greaterThan">
      <formula>0</formula>
    </cfRule>
    <cfRule type="cellIs" dxfId="81" priority="3" stopIfTrue="1" operator="greaterThan">
      <formula>0</formula>
    </cfRule>
  </conditionalFormatting>
  <pageMargins left="0.74791666666666667" right="0.74791666666666667" top="0.98402777777777772" bottom="0.98402777777777772" header="0.51180555555555551" footer="0.51180555555555551"/>
  <pageSetup paperSize="9" firstPageNumber="0" orientation="landscape" horizontalDpi="300" verticalDpi="300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T9"/>
  <sheetViews>
    <sheetView zoomScale="84" zoomScaleNormal="84" workbookViewId="0">
      <selection activeCell="F6" sqref="F6"/>
    </sheetView>
  </sheetViews>
  <sheetFormatPr defaultColWidth="9.7109375" defaultRowHeight="15" x14ac:dyDescent="0.25"/>
  <cols>
    <col min="1" max="1" width="14.5703125" style="1" customWidth="1"/>
    <col min="2" max="2" width="7.42578125" style="2" customWidth="1"/>
    <col min="3" max="3" width="6" style="19" bestFit="1" customWidth="1"/>
    <col min="4" max="4" width="60.42578125" style="2" customWidth="1"/>
    <col min="5" max="5" width="12.7109375" style="1" bestFit="1" customWidth="1"/>
    <col min="6" max="6" width="11.28515625" style="23" customWidth="1"/>
    <col min="7" max="7" width="13.28515625" style="3" customWidth="1"/>
    <col min="8" max="8" width="12.5703125" style="20" customWidth="1"/>
    <col min="9" max="20" width="12" style="21" customWidth="1"/>
    <col min="21" max="16384" width="9.7109375" style="17"/>
  </cols>
  <sheetData>
    <row r="1" spans="1:20" ht="58.5" customHeight="1" x14ac:dyDescent="0.25">
      <c r="A1" s="62" t="s">
        <v>43</v>
      </c>
      <c r="B1" s="62"/>
      <c r="C1" s="62"/>
      <c r="D1" s="62" t="s">
        <v>44</v>
      </c>
      <c r="E1" s="62"/>
      <c r="F1" s="62" t="s">
        <v>45</v>
      </c>
      <c r="G1" s="62"/>
      <c r="H1" s="62"/>
      <c r="I1" s="63" t="s">
        <v>94</v>
      </c>
      <c r="J1" s="63" t="s">
        <v>93</v>
      </c>
      <c r="K1" s="63" t="s">
        <v>46</v>
      </c>
      <c r="L1" s="63" t="s">
        <v>46</v>
      </c>
      <c r="M1" s="63" t="s">
        <v>46</v>
      </c>
      <c r="N1" s="63" t="s">
        <v>46</v>
      </c>
      <c r="O1" s="63" t="s">
        <v>46</v>
      </c>
      <c r="P1" s="63" t="s">
        <v>46</v>
      </c>
      <c r="Q1" s="63" t="s">
        <v>46</v>
      </c>
      <c r="R1" s="63" t="s">
        <v>46</v>
      </c>
      <c r="S1" s="63" t="s">
        <v>46</v>
      </c>
      <c r="T1" s="63" t="s">
        <v>46</v>
      </c>
    </row>
    <row r="2" spans="1:20" ht="21.75" customHeight="1" x14ac:dyDescent="0.25">
      <c r="A2" s="62" t="s">
        <v>42</v>
      </c>
      <c r="B2" s="62"/>
      <c r="C2" s="62"/>
      <c r="D2" s="62"/>
      <c r="E2" s="62"/>
      <c r="F2" s="62"/>
      <c r="G2" s="62"/>
      <c r="H2" s="62"/>
      <c r="I2" s="63"/>
      <c r="J2" s="63"/>
      <c r="K2" s="63"/>
      <c r="L2" s="63"/>
      <c r="M2" s="63"/>
      <c r="N2" s="63"/>
      <c r="O2" s="63"/>
      <c r="P2" s="63"/>
      <c r="Q2" s="63"/>
      <c r="R2" s="63"/>
      <c r="S2" s="63"/>
      <c r="T2" s="63"/>
    </row>
    <row r="3" spans="1:20" s="18" customFormat="1" ht="30" x14ac:dyDescent="0.2">
      <c r="A3" s="27" t="s">
        <v>3</v>
      </c>
      <c r="B3" s="27" t="s">
        <v>1</v>
      </c>
      <c r="C3" s="28" t="s">
        <v>4</v>
      </c>
      <c r="D3" s="28" t="s">
        <v>5</v>
      </c>
      <c r="E3" s="29" t="s">
        <v>53</v>
      </c>
      <c r="F3" s="30" t="s">
        <v>27</v>
      </c>
      <c r="G3" s="31" t="s">
        <v>0</v>
      </c>
      <c r="H3" s="27" t="s">
        <v>6</v>
      </c>
      <c r="I3" s="42">
        <v>42558</v>
      </c>
      <c r="J3" s="42">
        <v>42565</v>
      </c>
      <c r="K3" s="32" t="s">
        <v>2</v>
      </c>
      <c r="L3" s="32" t="s">
        <v>2</v>
      </c>
      <c r="M3" s="32" t="s">
        <v>2</v>
      </c>
      <c r="N3" s="32" t="s">
        <v>2</v>
      </c>
      <c r="O3" s="32" t="s">
        <v>2</v>
      </c>
      <c r="P3" s="32" t="s">
        <v>2</v>
      </c>
      <c r="Q3" s="32" t="s">
        <v>2</v>
      </c>
      <c r="R3" s="32" t="s">
        <v>2</v>
      </c>
      <c r="S3" s="32" t="s">
        <v>2</v>
      </c>
      <c r="T3" s="32" t="s">
        <v>2</v>
      </c>
    </row>
    <row r="4" spans="1:20" ht="20.100000000000001" customHeight="1" x14ac:dyDescent="0.25">
      <c r="A4" s="60" t="s">
        <v>39</v>
      </c>
      <c r="B4" s="61">
        <v>1</v>
      </c>
      <c r="C4" s="33">
        <v>1</v>
      </c>
      <c r="D4" s="25" t="s">
        <v>47</v>
      </c>
      <c r="E4" s="34">
        <v>0.09</v>
      </c>
      <c r="F4" s="38">
        <v>40</v>
      </c>
      <c r="G4" s="35">
        <f>F4-(SUM(I4:T4))</f>
        <v>25</v>
      </c>
      <c r="H4" s="36" t="str">
        <f>IF(G4&lt;0,"ATENÇÃO","OK")</f>
        <v>OK</v>
      </c>
      <c r="I4" s="22">
        <v>15</v>
      </c>
      <c r="J4" s="22">
        <v>0</v>
      </c>
      <c r="K4" s="22">
        <v>0</v>
      </c>
      <c r="L4" s="22">
        <v>0</v>
      </c>
      <c r="M4" s="22">
        <v>0</v>
      </c>
      <c r="N4" s="22">
        <v>0</v>
      </c>
      <c r="O4" s="22">
        <v>0</v>
      </c>
      <c r="P4" s="22">
        <v>0</v>
      </c>
      <c r="Q4" s="22">
        <v>0</v>
      </c>
      <c r="R4" s="22">
        <v>0</v>
      </c>
      <c r="S4" s="22">
        <v>0</v>
      </c>
      <c r="T4" s="22">
        <v>0</v>
      </c>
    </row>
    <row r="5" spans="1:20" ht="20.100000000000001" customHeight="1" x14ac:dyDescent="0.25">
      <c r="A5" s="60"/>
      <c r="B5" s="61"/>
      <c r="C5" s="33">
        <v>2</v>
      </c>
      <c r="D5" s="25" t="s">
        <v>48</v>
      </c>
      <c r="E5" s="34">
        <v>0.09</v>
      </c>
      <c r="F5" s="38">
        <f>350-50</f>
        <v>300</v>
      </c>
      <c r="G5" s="35">
        <f t="shared" ref="G5:G7" si="0">F5-(SUM(I5:T5))</f>
        <v>245</v>
      </c>
      <c r="H5" s="36" t="str">
        <f t="shared" ref="H5:H9" si="1">IF(G5&lt;0,"ATENÇÃO","OK")</f>
        <v>OK</v>
      </c>
      <c r="I5" s="22">
        <v>25</v>
      </c>
      <c r="J5" s="22">
        <v>30</v>
      </c>
      <c r="K5" s="22">
        <v>0</v>
      </c>
      <c r="L5" s="22">
        <v>0</v>
      </c>
      <c r="M5" s="22">
        <v>0</v>
      </c>
      <c r="N5" s="22">
        <v>0</v>
      </c>
      <c r="O5" s="22">
        <v>0</v>
      </c>
      <c r="P5" s="22">
        <v>0</v>
      </c>
      <c r="Q5" s="22">
        <v>0</v>
      </c>
      <c r="R5" s="22">
        <v>0</v>
      </c>
      <c r="S5" s="22">
        <v>0</v>
      </c>
      <c r="T5" s="22">
        <v>0</v>
      </c>
    </row>
    <row r="6" spans="1:20" ht="20.100000000000001" customHeight="1" x14ac:dyDescent="0.25">
      <c r="A6" s="60"/>
      <c r="B6" s="61"/>
      <c r="C6" s="33">
        <v>3</v>
      </c>
      <c r="D6" s="25" t="s">
        <v>49</v>
      </c>
      <c r="E6" s="26">
        <v>0.09</v>
      </c>
      <c r="F6" s="38">
        <f>100-30+50-20</f>
        <v>100</v>
      </c>
      <c r="G6" s="35">
        <f t="shared" si="0"/>
        <v>0</v>
      </c>
      <c r="H6" s="36" t="str">
        <f t="shared" si="1"/>
        <v>OK</v>
      </c>
      <c r="I6" s="22">
        <v>100</v>
      </c>
      <c r="J6" s="22">
        <v>0</v>
      </c>
      <c r="K6" s="22">
        <v>0</v>
      </c>
      <c r="L6" s="22">
        <v>0</v>
      </c>
      <c r="M6" s="22">
        <v>0</v>
      </c>
      <c r="N6" s="22">
        <v>0</v>
      </c>
      <c r="O6" s="22">
        <v>0</v>
      </c>
      <c r="P6" s="22">
        <v>0</v>
      </c>
      <c r="Q6" s="22">
        <v>0</v>
      </c>
      <c r="R6" s="22">
        <v>0</v>
      </c>
      <c r="S6" s="22">
        <v>0</v>
      </c>
      <c r="T6" s="22">
        <v>0</v>
      </c>
    </row>
    <row r="7" spans="1:20" ht="20.100000000000001" customHeight="1" x14ac:dyDescent="0.25">
      <c r="A7" s="60"/>
      <c r="B7" s="61"/>
      <c r="C7" s="33">
        <v>4</v>
      </c>
      <c r="D7" s="25" t="s">
        <v>50</v>
      </c>
      <c r="E7" s="34">
        <v>8.5000000000000006E-2</v>
      </c>
      <c r="F7" s="38"/>
      <c r="G7" s="35">
        <f t="shared" si="0"/>
        <v>0</v>
      </c>
      <c r="H7" s="36" t="str">
        <f t="shared" si="1"/>
        <v>OK</v>
      </c>
      <c r="I7" s="22">
        <v>0</v>
      </c>
      <c r="J7" s="22">
        <v>0</v>
      </c>
      <c r="K7" s="22">
        <v>0</v>
      </c>
      <c r="L7" s="22">
        <v>0</v>
      </c>
      <c r="M7" s="22">
        <v>0</v>
      </c>
      <c r="N7" s="22">
        <v>0</v>
      </c>
      <c r="O7" s="22">
        <v>0</v>
      </c>
      <c r="P7" s="22">
        <v>0</v>
      </c>
      <c r="Q7" s="22">
        <v>0</v>
      </c>
      <c r="R7" s="22">
        <v>0</v>
      </c>
      <c r="S7" s="22">
        <v>0</v>
      </c>
      <c r="T7" s="22">
        <v>0</v>
      </c>
    </row>
    <row r="8" spans="1:20" ht="20.100000000000001" customHeight="1" x14ac:dyDescent="0.25">
      <c r="A8" s="60"/>
      <c r="B8" s="61"/>
      <c r="C8" s="37">
        <v>5</v>
      </c>
      <c r="D8" s="24" t="s">
        <v>51</v>
      </c>
      <c r="E8" s="34">
        <v>0.08</v>
      </c>
      <c r="F8" s="38">
        <v>20</v>
      </c>
      <c r="G8" s="35">
        <f>F8-(SUM(I8:T8))</f>
        <v>20</v>
      </c>
      <c r="H8" s="36" t="str">
        <f t="shared" si="1"/>
        <v>OK</v>
      </c>
      <c r="I8" s="22">
        <v>0</v>
      </c>
      <c r="J8" s="22">
        <v>0</v>
      </c>
      <c r="K8" s="22">
        <v>0</v>
      </c>
      <c r="L8" s="22">
        <v>0</v>
      </c>
      <c r="M8" s="22">
        <v>0</v>
      </c>
      <c r="N8" s="22">
        <v>0</v>
      </c>
      <c r="O8" s="22">
        <v>0</v>
      </c>
      <c r="P8" s="22">
        <v>0</v>
      </c>
      <c r="Q8" s="22">
        <v>0</v>
      </c>
      <c r="R8" s="22">
        <v>0</v>
      </c>
      <c r="S8" s="22">
        <v>0</v>
      </c>
      <c r="T8" s="22">
        <v>0</v>
      </c>
    </row>
    <row r="9" spans="1:20" ht="20.100000000000001" customHeight="1" x14ac:dyDescent="0.25">
      <c r="A9" s="60"/>
      <c r="B9" s="61"/>
      <c r="C9" s="37">
        <v>6</v>
      </c>
      <c r="D9" s="24" t="s">
        <v>52</v>
      </c>
      <c r="E9" s="34">
        <v>6.8000000000000005E-2</v>
      </c>
      <c r="F9" s="38">
        <f>1500-40</f>
        <v>1460</v>
      </c>
      <c r="G9" s="35">
        <f>F9-(SUM(I9:T9))</f>
        <v>1460</v>
      </c>
      <c r="H9" s="36" t="str">
        <f t="shared" si="1"/>
        <v>OK</v>
      </c>
      <c r="I9" s="22">
        <v>0</v>
      </c>
      <c r="J9" s="22">
        <v>0</v>
      </c>
      <c r="K9" s="22">
        <v>0</v>
      </c>
      <c r="L9" s="22">
        <v>0</v>
      </c>
      <c r="M9" s="22">
        <v>0</v>
      </c>
      <c r="N9" s="22">
        <v>0</v>
      </c>
      <c r="O9" s="22">
        <v>0</v>
      </c>
      <c r="P9" s="22">
        <v>0</v>
      </c>
      <c r="Q9" s="22">
        <v>0</v>
      </c>
      <c r="R9" s="22">
        <v>0</v>
      </c>
      <c r="S9" s="22">
        <v>0</v>
      </c>
      <c r="T9" s="22">
        <v>0</v>
      </c>
    </row>
  </sheetData>
  <mergeCells count="18">
    <mergeCell ref="R1:R2"/>
    <mergeCell ref="S1:S2"/>
    <mergeCell ref="T1:T2"/>
    <mergeCell ref="N1:N2"/>
    <mergeCell ref="O1:O2"/>
    <mergeCell ref="P1:P2"/>
    <mergeCell ref="Q1:Q2"/>
    <mergeCell ref="A2:H2"/>
    <mergeCell ref="A4:A9"/>
    <mergeCell ref="B4:B9"/>
    <mergeCell ref="L1:L2"/>
    <mergeCell ref="M1:M2"/>
    <mergeCell ref="A1:C1"/>
    <mergeCell ref="D1:E1"/>
    <mergeCell ref="F1:H1"/>
    <mergeCell ref="I1:I2"/>
    <mergeCell ref="J1:J2"/>
    <mergeCell ref="K1:K2"/>
  </mergeCells>
  <conditionalFormatting sqref="K4:T9">
    <cfRule type="cellIs" dxfId="80" priority="4" stopIfTrue="1" operator="greaterThan">
      <formula>0</formula>
    </cfRule>
    <cfRule type="cellIs" dxfId="79" priority="5" stopIfTrue="1" operator="greaterThan">
      <formula>0</formula>
    </cfRule>
    <cfRule type="cellIs" dxfId="78" priority="6" stopIfTrue="1" operator="greaterThan">
      <formula>0</formula>
    </cfRule>
  </conditionalFormatting>
  <conditionalFormatting sqref="I4:J9">
    <cfRule type="cellIs" dxfId="77" priority="1" stopIfTrue="1" operator="greaterThan">
      <formula>0</formula>
    </cfRule>
    <cfRule type="cellIs" dxfId="76" priority="2" stopIfTrue="1" operator="greaterThan">
      <formula>0</formula>
    </cfRule>
    <cfRule type="cellIs" dxfId="75" priority="3" stopIfTrue="1" operator="greaterThan">
      <formula>0</formula>
    </cfRule>
  </conditionalFormatting>
  <pageMargins left="0.74791666666666667" right="0.74791666666666667" top="0.98402777777777772" bottom="0.98402777777777772" header="0.51180555555555551" footer="0.51180555555555551"/>
  <pageSetup paperSize="9" firstPageNumber="0" orientation="landscape" horizontalDpi="300" verticalDpi="300" r:id="rId1"/>
  <headerFooter alignWithMargins="0"/>
  <drawing r:id="rId2"/>
  <legacy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9"/>
  <sheetViews>
    <sheetView zoomScale="84" zoomScaleNormal="84" workbookViewId="0">
      <selection sqref="A1:XFD1048576"/>
    </sheetView>
  </sheetViews>
  <sheetFormatPr defaultColWidth="9.7109375" defaultRowHeight="15" x14ac:dyDescent="0.25"/>
  <cols>
    <col min="1" max="1" width="14.5703125" style="1" customWidth="1"/>
    <col min="2" max="2" width="7.42578125" style="2" customWidth="1"/>
    <col min="3" max="3" width="6" style="19" bestFit="1" customWidth="1"/>
    <col min="4" max="4" width="60.42578125" style="2" customWidth="1"/>
    <col min="5" max="5" width="12.7109375" style="1" bestFit="1" customWidth="1"/>
    <col min="6" max="6" width="11.28515625" style="23" customWidth="1"/>
    <col min="7" max="7" width="13.28515625" style="3" customWidth="1"/>
    <col min="8" max="8" width="12.5703125" style="20" customWidth="1"/>
    <col min="9" max="20" width="12" style="21" customWidth="1"/>
    <col min="21" max="16384" width="9.7109375" style="17"/>
  </cols>
  <sheetData>
    <row r="1" spans="1:20" ht="58.5" customHeight="1" x14ac:dyDescent="0.25">
      <c r="A1" s="62" t="s">
        <v>43</v>
      </c>
      <c r="B1" s="62"/>
      <c r="C1" s="62"/>
      <c r="D1" s="62" t="s">
        <v>44</v>
      </c>
      <c r="E1" s="62"/>
      <c r="F1" s="62" t="s">
        <v>45</v>
      </c>
      <c r="G1" s="62"/>
      <c r="H1" s="62"/>
      <c r="I1" s="63" t="s">
        <v>46</v>
      </c>
      <c r="J1" s="63" t="s">
        <v>46</v>
      </c>
      <c r="K1" s="63" t="s">
        <v>46</v>
      </c>
      <c r="L1" s="63" t="s">
        <v>46</v>
      </c>
      <c r="M1" s="63" t="s">
        <v>46</v>
      </c>
      <c r="N1" s="63" t="s">
        <v>46</v>
      </c>
      <c r="O1" s="63" t="s">
        <v>46</v>
      </c>
      <c r="P1" s="63" t="s">
        <v>46</v>
      </c>
      <c r="Q1" s="63" t="s">
        <v>46</v>
      </c>
      <c r="R1" s="63" t="s">
        <v>46</v>
      </c>
      <c r="S1" s="63" t="s">
        <v>46</v>
      </c>
      <c r="T1" s="63" t="s">
        <v>46</v>
      </c>
    </row>
    <row r="2" spans="1:20" ht="21.75" customHeight="1" x14ac:dyDescent="0.25">
      <c r="A2" s="62" t="s">
        <v>54</v>
      </c>
      <c r="B2" s="62"/>
      <c r="C2" s="62"/>
      <c r="D2" s="62"/>
      <c r="E2" s="62"/>
      <c r="F2" s="62"/>
      <c r="G2" s="62"/>
      <c r="H2" s="62"/>
      <c r="I2" s="63"/>
      <c r="J2" s="63"/>
      <c r="K2" s="63"/>
      <c r="L2" s="63"/>
      <c r="M2" s="63"/>
      <c r="N2" s="63"/>
      <c r="O2" s="63"/>
      <c r="P2" s="63"/>
      <c r="Q2" s="63"/>
      <c r="R2" s="63"/>
      <c r="S2" s="63"/>
      <c r="T2" s="63"/>
    </row>
    <row r="3" spans="1:20" s="18" customFormat="1" ht="30" x14ac:dyDescent="0.2">
      <c r="A3" s="27" t="s">
        <v>3</v>
      </c>
      <c r="B3" s="27" t="s">
        <v>1</v>
      </c>
      <c r="C3" s="28" t="s">
        <v>4</v>
      </c>
      <c r="D3" s="28" t="s">
        <v>5</v>
      </c>
      <c r="E3" s="29" t="s">
        <v>53</v>
      </c>
      <c r="F3" s="30" t="s">
        <v>27</v>
      </c>
      <c r="G3" s="31" t="s">
        <v>0</v>
      </c>
      <c r="H3" s="27" t="s">
        <v>6</v>
      </c>
      <c r="I3" s="32" t="s">
        <v>2</v>
      </c>
      <c r="J3" s="32" t="s">
        <v>2</v>
      </c>
      <c r="K3" s="32" t="s">
        <v>2</v>
      </c>
      <c r="L3" s="32" t="s">
        <v>2</v>
      </c>
      <c r="M3" s="32" t="s">
        <v>2</v>
      </c>
      <c r="N3" s="32" t="s">
        <v>2</v>
      </c>
      <c r="O3" s="32" t="s">
        <v>2</v>
      </c>
      <c r="P3" s="32" t="s">
        <v>2</v>
      </c>
      <c r="Q3" s="32" t="s">
        <v>2</v>
      </c>
      <c r="R3" s="32" t="s">
        <v>2</v>
      </c>
      <c r="S3" s="32" t="s">
        <v>2</v>
      </c>
      <c r="T3" s="32" t="s">
        <v>2</v>
      </c>
    </row>
    <row r="4" spans="1:20" ht="20.100000000000001" customHeight="1" x14ac:dyDescent="0.25">
      <c r="A4" s="60" t="s">
        <v>39</v>
      </c>
      <c r="B4" s="61">
        <v>1</v>
      </c>
      <c r="C4" s="33">
        <v>1</v>
      </c>
      <c r="D4" s="25" t="s">
        <v>47</v>
      </c>
      <c r="E4" s="34">
        <v>0.09</v>
      </c>
      <c r="F4" s="38"/>
      <c r="G4" s="35">
        <f>F4-(SUM(I4:T4))</f>
        <v>0</v>
      </c>
      <c r="H4" s="36" t="str">
        <f>IF(G4&lt;0,"ATENÇÃO","OK")</f>
        <v>OK</v>
      </c>
      <c r="I4" s="22">
        <v>0</v>
      </c>
      <c r="J4" s="22">
        <v>0</v>
      </c>
      <c r="K4" s="22">
        <v>0</v>
      </c>
      <c r="L4" s="22">
        <v>0</v>
      </c>
      <c r="M4" s="22">
        <v>0</v>
      </c>
      <c r="N4" s="22">
        <v>0</v>
      </c>
      <c r="O4" s="22">
        <v>0</v>
      </c>
      <c r="P4" s="22">
        <v>0</v>
      </c>
      <c r="Q4" s="22">
        <v>0</v>
      </c>
      <c r="R4" s="22">
        <v>0</v>
      </c>
      <c r="S4" s="22">
        <v>0</v>
      </c>
      <c r="T4" s="22">
        <v>0</v>
      </c>
    </row>
    <row r="5" spans="1:20" ht="20.100000000000001" customHeight="1" x14ac:dyDescent="0.25">
      <c r="A5" s="60"/>
      <c r="B5" s="61"/>
      <c r="C5" s="33">
        <v>2</v>
      </c>
      <c r="D5" s="25" t="s">
        <v>48</v>
      </c>
      <c r="E5" s="34">
        <v>0.09</v>
      </c>
      <c r="F5" s="38">
        <v>10</v>
      </c>
      <c r="G5" s="35">
        <f t="shared" ref="G5:G7" si="0">F5-(SUM(I5:T5))</f>
        <v>10</v>
      </c>
      <c r="H5" s="36" t="str">
        <f t="shared" ref="H5:H9" si="1">IF(G5&lt;0,"ATENÇÃO","OK")</f>
        <v>OK</v>
      </c>
      <c r="I5" s="22">
        <v>0</v>
      </c>
      <c r="J5" s="22">
        <v>0</v>
      </c>
      <c r="K5" s="22">
        <v>0</v>
      </c>
      <c r="L5" s="22">
        <v>0</v>
      </c>
      <c r="M5" s="22">
        <v>0</v>
      </c>
      <c r="N5" s="22">
        <v>0</v>
      </c>
      <c r="O5" s="22">
        <v>0</v>
      </c>
      <c r="P5" s="22">
        <v>0</v>
      </c>
      <c r="Q5" s="22">
        <v>0</v>
      </c>
      <c r="R5" s="22">
        <v>0</v>
      </c>
      <c r="S5" s="22">
        <v>0</v>
      </c>
      <c r="T5" s="22">
        <v>0</v>
      </c>
    </row>
    <row r="6" spans="1:20" ht="20.100000000000001" customHeight="1" x14ac:dyDescent="0.25">
      <c r="A6" s="60"/>
      <c r="B6" s="61"/>
      <c r="C6" s="33">
        <v>3</v>
      </c>
      <c r="D6" s="25" t="s">
        <v>49</v>
      </c>
      <c r="E6" s="26">
        <v>0.09</v>
      </c>
      <c r="F6" s="38"/>
      <c r="G6" s="35">
        <f t="shared" si="0"/>
        <v>0</v>
      </c>
      <c r="H6" s="36" t="str">
        <f t="shared" si="1"/>
        <v>OK</v>
      </c>
      <c r="I6" s="22">
        <v>0</v>
      </c>
      <c r="J6" s="22">
        <v>0</v>
      </c>
      <c r="K6" s="22">
        <v>0</v>
      </c>
      <c r="L6" s="22">
        <v>0</v>
      </c>
      <c r="M6" s="22">
        <v>0</v>
      </c>
      <c r="N6" s="22">
        <v>0</v>
      </c>
      <c r="O6" s="22">
        <v>0</v>
      </c>
      <c r="P6" s="22">
        <v>0</v>
      </c>
      <c r="Q6" s="22">
        <v>0</v>
      </c>
      <c r="R6" s="22">
        <v>0</v>
      </c>
      <c r="S6" s="22">
        <v>0</v>
      </c>
      <c r="T6" s="22">
        <v>0</v>
      </c>
    </row>
    <row r="7" spans="1:20" ht="20.100000000000001" customHeight="1" x14ac:dyDescent="0.25">
      <c r="A7" s="60"/>
      <c r="B7" s="61"/>
      <c r="C7" s="33">
        <v>4</v>
      </c>
      <c r="D7" s="25" t="s">
        <v>50</v>
      </c>
      <c r="E7" s="34">
        <v>8.5000000000000006E-2</v>
      </c>
      <c r="F7" s="38"/>
      <c r="G7" s="35">
        <f t="shared" si="0"/>
        <v>0</v>
      </c>
      <c r="H7" s="36" t="str">
        <f t="shared" si="1"/>
        <v>OK</v>
      </c>
      <c r="I7" s="22">
        <v>0</v>
      </c>
      <c r="J7" s="22">
        <v>0</v>
      </c>
      <c r="K7" s="22">
        <v>0</v>
      </c>
      <c r="L7" s="22">
        <v>0</v>
      </c>
      <c r="M7" s="22">
        <v>0</v>
      </c>
      <c r="N7" s="22">
        <v>0</v>
      </c>
      <c r="O7" s="22">
        <v>0</v>
      </c>
      <c r="P7" s="22">
        <v>0</v>
      </c>
      <c r="Q7" s="22">
        <v>0</v>
      </c>
      <c r="R7" s="22">
        <v>0</v>
      </c>
      <c r="S7" s="22">
        <v>0</v>
      </c>
      <c r="T7" s="22">
        <v>0</v>
      </c>
    </row>
    <row r="8" spans="1:20" ht="20.100000000000001" customHeight="1" x14ac:dyDescent="0.25">
      <c r="A8" s="60"/>
      <c r="B8" s="61"/>
      <c r="C8" s="37">
        <v>5</v>
      </c>
      <c r="D8" s="24" t="s">
        <v>51</v>
      </c>
      <c r="E8" s="34">
        <v>0.08</v>
      </c>
      <c r="F8" s="38">
        <v>10</v>
      </c>
      <c r="G8" s="35">
        <f>F8-(SUM(I8:T8))</f>
        <v>10</v>
      </c>
      <c r="H8" s="36" t="str">
        <f t="shared" si="1"/>
        <v>OK</v>
      </c>
      <c r="I8" s="22">
        <v>0</v>
      </c>
      <c r="J8" s="22">
        <v>0</v>
      </c>
      <c r="K8" s="22">
        <v>0</v>
      </c>
      <c r="L8" s="22">
        <v>0</v>
      </c>
      <c r="M8" s="22">
        <v>0</v>
      </c>
      <c r="N8" s="22">
        <v>0</v>
      </c>
      <c r="O8" s="22">
        <v>0</v>
      </c>
      <c r="P8" s="22">
        <v>0</v>
      </c>
      <c r="Q8" s="22">
        <v>0</v>
      </c>
      <c r="R8" s="22">
        <v>0</v>
      </c>
      <c r="S8" s="22">
        <v>0</v>
      </c>
      <c r="T8" s="22">
        <v>0</v>
      </c>
    </row>
    <row r="9" spans="1:20" ht="20.100000000000001" customHeight="1" x14ac:dyDescent="0.25">
      <c r="A9" s="60"/>
      <c r="B9" s="61"/>
      <c r="C9" s="37">
        <v>6</v>
      </c>
      <c r="D9" s="24" t="s">
        <v>52</v>
      </c>
      <c r="E9" s="34">
        <v>6.8000000000000005E-2</v>
      </c>
      <c r="F9" s="38"/>
      <c r="G9" s="35">
        <f>F9-(SUM(I9:T9))</f>
        <v>0</v>
      </c>
      <c r="H9" s="36" t="str">
        <f t="shared" si="1"/>
        <v>OK</v>
      </c>
      <c r="I9" s="22">
        <v>0</v>
      </c>
      <c r="J9" s="22">
        <v>0</v>
      </c>
      <c r="K9" s="22">
        <v>0</v>
      </c>
      <c r="L9" s="22">
        <v>0</v>
      </c>
      <c r="M9" s="22">
        <v>0</v>
      </c>
      <c r="N9" s="22">
        <v>0</v>
      </c>
      <c r="O9" s="22">
        <v>0</v>
      </c>
      <c r="P9" s="22">
        <v>0</v>
      </c>
      <c r="Q9" s="22">
        <v>0</v>
      </c>
      <c r="R9" s="22">
        <v>0</v>
      </c>
      <c r="S9" s="22">
        <v>0</v>
      </c>
      <c r="T9" s="22">
        <v>0</v>
      </c>
    </row>
  </sheetData>
  <mergeCells count="18">
    <mergeCell ref="R1:R2"/>
    <mergeCell ref="S1:S2"/>
    <mergeCell ref="T1:T2"/>
    <mergeCell ref="N1:N2"/>
    <mergeCell ref="O1:O2"/>
    <mergeCell ref="P1:P2"/>
    <mergeCell ref="Q1:Q2"/>
    <mergeCell ref="A2:H2"/>
    <mergeCell ref="A4:A9"/>
    <mergeCell ref="B4:B9"/>
    <mergeCell ref="L1:L2"/>
    <mergeCell ref="M1:M2"/>
    <mergeCell ref="A1:C1"/>
    <mergeCell ref="D1:E1"/>
    <mergeCell ref="F1:H1"/>
    <mergeCell ref="I1:I2"/>
    <mergeCell ref="J1:J2"/>
    <mergeCell ref="K1:K2"/>
  </mergeCells>
  <conditionalFormatting sqref="I4:T9">
    <cfRule type="cellIs" dxfId="74" priority="1" stopIfTrue="1" operator="greaterThan">
      <formula>0</formula>
    </cfRule>
    <cfRule type="cellIs" dxfId="73" priority="2" stopIfTrue="1" operator="greaterThan">
      <formula>0</formula>
    </cfRule>
    <cfRule type="cellIs" dxfId="72" priority="3" stopIfTrue="1" operator="greaterThan">
      <formula>0</formula>
    </cfRule>
  </conditionalFormatting>
  <pageMargins left="0.74791666666666667" right="0.74791666666666667" top="0.98402777777777772" bottom="0.98402777777777772" header="0.51180555555555551" footer="0.51180555555555551"/>
  <pageSetup paperSize="9" firstPageNumber="0" orientation="landscape" horizontalDpi="300" verticalDpi="300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T9"/>
  <sheetViews>
    <sheetView zoomScale="84" zoomScaleNormal="84" workbookViewId="0">
      <selection activeCell="I18" sqref="I18"/>
    </sheetView>
  </sheetViews>
  <sheetFormatPr defaultColWidth="9.7109375" defaultRowHeight="15" x14ac:dyDescent="0.25"/>
  <cols>
    <col min="1" max="1" width="14.5703125" style="1" customWidth="1"/>
    <col min="2" max="2" width="7.42578125" style="2" customWidth="1"/>
    <col min="3" max="3" width="6" style="19" bestFit="1" customWidth="1"/>
    <col min="4" max="4" width="60.42578125" style="2" customWidth="1"/>
    <col min="5" max="5" width="12.7109375" style="1" bestFit="1" customWidth="1"/>
    <col min="6" max="6" width="11.28515625" style="23" customWidth="1"/>
    <col min="7" max="7" width="13.28515625" style="3" customWidth="1"/>
    <col min="8" max="8" width="12.5703125" style="20" customWidth="1"/>
    <col min="9" max="20" width="12" style="21" customWidth="1"/>
    <col min="21" max="16384" width="9.7109375" style="17"/>
  </cols>
  <sheetData>
    <row r="1" spans="1:20" ht="58.5" customHeight="1" x14ac:dyDescent="0.25">
      <c r="A1" s="62" t="s">
        <v>43</v>
      </c>
      <c r="B1" s="62"/>
      <c r="C1" s="62"/>
      <c r="D1" s="62" t="s">
        <v>44</v>
      </c>
      <c r="E1" s="62"/>
      <c r="F1" s="62" t="s">
        <v>45</v>
      </c>
      <c r="G1" s="62"/>
      <c r="H1" s="62"/>
      <c r="I1" s="63" t="s">
        <v>80</v>
      </c>
      <c r="J1" s="63" t="s">
        <v>81</v>
      </c>
      <c r="K1" s="63" t="s">
        <v>46</v>
      </c>
      <c r="L1" s="63" t="s">
        <v>46</v>
      </c>
      <c r="M1" s="63" t="s">
        <v>46</v>
      </c>
      <c r="N1" s="63" t="s">
        <v>46</v>
      </c>
      <c r="O1" s="63" t="s">
        <v>46</v>
      </c>
      <c r="P1" s="63" t="s">
        <v>46</v>
      </c>
      <c r="Q1" s="63" t="s">
        <v>46</v>
      </c>
      <c r="R1" s="63" t="s">
        <v>46</v>
      </c>
      <c r="S1" s="63" t="s">
        <v>46</v>
      </c>
      <c r="T1" s="63" t="s">
        <v>46</v>
      </c>
    </row>
    <row r="2" spans="1:20" ht="21.75" customHeight="1" x14ac:dyDescent="0.25">
      <c r="A2" s="62" t="s">
        <v>36</v>
      </c>
      <c r="B2" s="62"/>
      <c r="C2" s="62"/>
      <c r="D2" s="62"/>
      <c r="E2" s="62"/>
      <c r="F2" s="62"/>
      <c r="G2" s="62"/>
      <c r="H2" s="62"/>
      <c r="I2" s="63"/>
      <c r="J2" s="63"/>
      <c r="K2" s="63"/>
      <c r="L2" s="63"/>
      <c r="M2" s="63"/>
      <c r="N2" s="63"/>
      <c r="O2" s="63"/>
      <c r="P2" s="63"/>
      <c r="Q2" s="63"/>
      <c r="R2" s="63"/>
      <c r="S2" s="63"/>
      <c r="T2" s="63"/>
    </row>
    <row r="3" spans="1:20" s="18" customFormat="1" ht="30" x14ac:dyDescent="0.2">
      <c r="A3" s="27" t="s">
        <v>3</v>
      </c>
      <c r="B3" s="27" t="s">
        <v>1</v>
      </c>
      <c r="C3" s="28" t="s">
        <v>4</v>
      </c>
      <c r="D3" s="28" t="s">
        <v>5</v>
      </c>
      <c r="E3" s="29" t="s">
        <v>53</v>
      </c>
      <c r="F3" s="30" t="s">
        <v>27</v>
      </c>
      <c r="G3" s="31" t="s">
        <v>0</v>
      </c>
      <c r="H3" s="27" t="s">
        <v>6</v>
      </c>
      <c r="I3" s="32" t="s">
        <v>2</v>
      </c>
      <c r="J3" s="32" t="s">
        <v>2</v>
      </c>
      <c r="K3" s="32" t="s">
        <v>2</v>
      </c>
      <c r="L3" s="32" t="s">
        <v>2</v>
      </c>
      <c r="M3" s="32" t="s">
        <v>2</v>
      </c>
      <c r="N3" s="32" t="s">
        <v>2</v>
      </c>
      <c r="O3" s="32" t="s">
        <v>2</v>
      </c>
      <c r="P3" s="32" t="s">
        <v>2</v>
      </c>
      <c r="Q3" s="32" t="s">
        <v>2</v>
      </c>
      <c r="R3" s="32" t="s">
        <v>2</v>
      </c>
      <c r="S3" s="32" t="s">
        <v>2</v>
      </c>
      <c r="T3" s="32" t="s">
        <v>2</v>
      </c>
    </row>
    <row r="4" spans="1:20" ht="20.100000000000001" customHeight="1" x14ac:dyDescent="0.25">
      <c r="A4" s="60" t="s">
        <v>39</v>
      </c>
      <c r="B4" s="61">
        <v>1</v>
      </c>
      <c r="C4" s="33">
        <v>1</v>
      </c>
      <c r="D4" s="25" t="s">
        <v>47</v>
      </c>
      <c r="E4" s="34">
        <v>0.09</v>
      </c>
      <c r="F4" s="38">
        <v>10</v>
      </c>
      <c r="G4" s="35">
        <f>F4-(SUM(I4:T4))</f>
        <v>10</v>
      </c>
      <c r="H4" s="36" t="str">
        <f>IF(G4&lt;0,"ATENÇÃO","OK")</f>
        <v>OK</v>
      </c>
      <c r="I4" s="22"/>
      <c r="J4" s="22"/>
      <c r="K4" s="22">
        <v>0</v>
      </c>
      <c r="L4" s="22">
        <v>0</v>
      </c>
      <c r="M4" s="22">
        <v>0</v>
      </c>
      <c r="N4" s="22">
        <v>0</v>
      </c>
      <c r="O4" s="22">
        <v>0</v>
      </c>
      <c r="P4" s="22">
        <v>0</v>
      </c>
      <c r="Q4" s="22">
        <v>0</v>
      </c>
      <c r="R4" s="22">
        <v>0</v>
      </c>
      <c r="S4" s="22">
        <v>0</v>
      </c>
      <c r="T4" s="22">
        <v>0</v>
      </c>
    </row>
    <row r="5" spans="1:20" ht="20.100000000000001" customHeight="1" x14ac:dyDescent="0.25">
      <c r="A5" s="60"/>
      <c r="B5" s="61"/>
      <c r="C5" s="33">
        <v>2</v>
      </c>
      <c r="D5" s="25" t="s">
        <v>48</v>
      </c>
      <c r="E5" s="34">
        <v>0.09</v>
      </c>
      <c r="F5" s="38">
        <v>10</v>
      </c>
      <c r="G5" s="35">
        <f t="shared" ref="G5:G7" si="0">F5-(SUM(I5:T5))</f>
        <v>10</v>
      </c>
      <c r="H5" s="36" t="str">
        <f t="shared" ref="H5:H9" si="1">IF(G5&lt;0,"ATENÇÃO","OK")</f>
        <v>OK</v>
      </c>
      <c r="I5" s="22"/>
      <c r="J5" s="22"/>
      <c r="K5" s="22">
        <v>0</v>
      </c>
      <c r="L5" s="22">
        <v>0</v>
      </c>
      <c r="M5" s="22">
        <v>0</v>
      </c>
      <c r="N5" s="22">
        <v>0</v>
      </c>
      <c r="O5" s="22">
        <v>0</v>
      </c>
      <c r="P5" s="22">
        <v>0</v>
      </c>
      <c r="Q5" s="22">
        <v>0</v>
      </c>
      <c r="R5" s="22">
        <v>0</v>
      </c>
      <c r="S5" s="22">
        <v>0</v>
      </c>
      <c r="T5" s="22">
        <v>0</v>
      </c>
    </row>
    <row r="6" spans="1:20" ht="20.100000000000001" customHeight="1" x14ac:dyDescent="0.25">
      <c r="A6" s="60"/>
      <c r="B6" s="61"/>
      <c r="C6" s="33">
        <v>3</v>
      </c>
      <c r="D6" s="25" t="s">
        <v>49</v>
      </c>
      <c r="E6" s="26">
        <v>0.09</v>
      </c>
      <c r="F6" s="38">
        <f>170-50</f>
        <v>120</v>
      </c>
      <c r="G6" s="35">
        <f t="shared" si="0"/>
        <v>97</v>
      </c>
      <c r="H6" s="36" t="str">
        <f t="shared" si="1"/>
        <v>OK</v>
      </c>
      <c r="I6" s="22">
        <v>20</v>
      </c>
      <c r="J6" s="22">
        <v>3</v>
      </c>
      <c r="K6" s="22">
        <v>0</v>
      </c>
      <c r="L6" s="22">
        <v>0</v>
      </c>
      <c r="M6" s="22">
        <v>0</v>
      </c>
      <c r="N6" s="22">
        <v>0</v>
      </c>
      <c r="O6" s="22">
        <v>0</v>
      </c>
      <c r="P6" s="22">
        <v>0</v>
      </c>
      <c r="Q6" s="22">
        <v>0</v>
      </c>
      <c r="R6" s="22">
        <v>0</v>
      </c>
      <c r="S6" s="22">
        <v>0</v>
      </c>
      <c r="T6" s="22">
        <v>0</v>
      </c>
    </row>
    <row r="7" spans="1:20" ht="20.100000000000001" customHeight="1" x14ac:dyDescent="0.25">
      <c r="A7" s="60"/>
      <c r="B7" s="61"/>
      <c r="C7" s="33">
        <v>4</v>
      </c>
      <c r="D7" s="25" t="s">
        <v>50</v>
      </c>
      <c r="E7" s="34">
        <v>8.5000000000000006E-2</v>
      </c>
      <c r="F7" s="38">
        <v>50</v>
      </c>
      <c r="G7" s="35">
        <f t="shared" si="0"/>
        <v>50</v>
      </c>
      <c r="H7" s="36" t="str">
        <f t="shared" si="1"/>
        <v>OK</v>
      </c>
      <c r="I7" s="22"/>
      <c r="J7" s="22"/>
      <c r="K7" s="22">
        <v>0</v>
      </c>
      <c r="L7" s="22">
        <v>0</v>
      </c>
      <c r="M7" s="22">
        <v>0</v>
      </c>
      <c r="N7" s="22">
        <v>0</v>
      </c>
      <c r="O7" s="22">
        <v>0</v>
      </c>
      <c r="P7" s="22">
        <v>0</v>
      </c>
      <c r="Q7" s="22">
        <v>0</v>
      </c>
      <c r="R7" s="22">
        <v>0</v>
      </c>
      <c r="S7" s="22">
        <v>0</v>
      </c>
      <c r="T7" s="22">
        <v>0</v>
      </c>
    </row>
    <row r="8" spans="1:20" ht="20.100000000000001" customHeight="1" x14ac:dyDescent="0.25">
      <c r="A8" s="60"/>
      <c r="B8" s="61"/>
      <c r="C8" s="37">
        <v>5</v>
      </c>
      <c r="D8" s="24" t="s">
        <v>51</v>
      </c>
      <c r="E8" s="34">
        <v>0.08</v>
      </c>
      <c r="F8" s="38">
        <v>20</v>
      </c>
      <c r="G8" s="35">
        <f>F8-(SUM(I8:T8))</f>
        <v>17</v>
      </c>
      <c r="H8" s="36" t="str">
        <f t="shared" si="1"/>
        <v>OK</v>
      </c>
      <c r="I8" s="22"/>
      <c r="J8" s="22">
        <v>3</v>
      </c>
      <c r="K8" s="22">
        <v>0</v>
      </c>
      <c r="L8" s="22">
        <v>0</v>
      </c>
      <c r="M8" s="22">
        <v>0</v>
      </c>
      <c r="N8" s="22">
        <v>0</v>
      </c>
      <c r="O8" s="22">
        <v>0</v>
      </c>
      <c r="P8" s="22">
        <v>0</v>
      </c>
      <c r="Q8" s="22">
        <v>0</v>
      </c>
      <c r="R8" s="22">
        <v>0</v>
      </c>
      <c r="S8" s="22">
        <v>0</v>
      </c>
      <c r="T8" s="22">
        <v>0</v>
      </c>
    </row>
    <row r="9" spans="1:20" ht="20.100000000000001" customHeight="1" x14ac:dyDescent="0.25">
      <c r="A9" s="60"/>
      <c r="B9" s="61"/>
      <c r="C9" s="37">
        <v>6</v>
      </c>
      <c r="D9" s="24" t="s">
        <v>52</v>
      </c>
      <c r="E9" s="34">
        <v>6.8000000000000005E-2</v>
      </c>
      <c r="F9" s="38">
        <v>240</v>
      </c>
      <c r="G9" s="35">
        <f>F9-(SUM(I9:T9))</f>
        <v>220</v>
      </c>
      <c r="H9" s="36" t="str">
        <f t="shared" si="1"/>
        <v>OK</v>
      </c>
      <c r="I9" s="22">
        <v>20</v>
      </c>
      <c r="J9" s="22"/>
      <c r="K9" s="22">
        <v>0</v>
      </c>
      <c r="L9" s="22">
        <v>0</v>
      </c>
      <c r="M9" s="22">
        <v>0</v>
      </c>
      <c r="N9" s="22">
        <v>0</v>
      </c>
      <c r="O9" s="22">
        <v>0</v>
      </c>
      <c r="P9" s="22">
        <v>0</v>
      </c>
      <c r="Q9" s="22">
        <v>0</v>
      </c>
      <c r="R9" s="22">
        <v>0</v>
      </c>
      <c r="S9" s="22">
        <v>0</v>
      </c>
      <c r="T9" s="22">
        <v>0</v>
      </c>
    </row>
  </sheetData>
  <mergeCells count="18">
    <mergeCell ref="R1:R2"/>
    <mergeCell ref="S1:S2"/>
    <mergeCell ref="T1:T2"/>
    <mergeCell ref="N1:N2"/>
    <mergeCell ref="O1:O2"/>
    <mergeCell ref="P1:P2"/>
    <mergeCell ref="Q1:Q2"/>
    <mergeCell ref="A2:H2"/>
    <mergeCell ref="A4:A9"/>
    <mergeCell ref="B4:B9"/>
    <mergeCell ref="L1:L2"/>
    <mergeCell ref="M1:M2"/>
    <mergeCell ref="A1:C1"/>
    <mergeCell ref="D1:E1"/>
    <mergeCell ref="F1:H1"/>
    <mergeCell ref="I1:I2"/>
    <mergeCell ref="J1:J2"/>
    <mergeCell ref="K1:K2"/>
  </mergeCells>
  <conditionalFormatting sqref="I4:T9">
    <cfRule type="cellIs" dxfId="71" priority="1" stopIfTrue="1" operator="greaterThan">
      <formula>0</formula>
    </cfRule>
    <cfRule type="cellIs" dxfId="70" priority="2" stopIfTrue="1" operator="greaterThan">
      <formula>0</formula>
    </cfRule>
    <cfRule type="cellIs" dxfId="69" priority="3" stopIfTrue="1" operator="greaterThan">
      <formula>0</formula>
    </cfRule>
  </conditionalFormatting>
  <pageMargins left="0.74791666666666667" right="0.74791666666666667" top="0.98402777777777772" bottom="0.98402777777777772" header="0.51180555555555551" footer="0.51180555555555551"/>
  <pageSetup paperSize="9" firstPageNumber="0" orientation="landscape" horizontalDpi="300" verticalDpi="300" r:id="rId1"/>
  <headerFooter alignWithMargins="0"/>
  <drawing r:id="rId2"/>
  <legacyDrawing r:id="rId3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T9"/>
  <sheetViews>
    <sheetView zoomScale="84" zoomScaleNormal="84" workbookViewId="0">
      <selection activeCell="G9" sqref="G9"/>
    </sheetView>
  </sheetViews>
  <sheetFormatPr defaultColWidth="9.7109375" defaultRowHeight="15" x14ac:dyDescent="0.25"/>
  <cols>
    <col min="1" max="1" width="14.5703125" style="1" customWidth="1"/>
    <col min="2" max="2" width="7.42578125" style="2" customWidth="1"/>
    <col min="3" max="3" width="6" style="19" bestFit="1" customWidth="1"/>
    <col min="4" max="4" width="60.42578125" style="2" customWidth="1"/>
    <col min="5" max="5" width="12.7109375" style="1" bestFit="1" customWidth="1"/>
    <col min="6" max="6" width="11.28515625" style="23" customWidth="1"/>
    <col min="7" max="7" width="13.28515625" style="3" customWidth="1"/>
    <col min="8" max="8" width="12.5703125" style="20" customWidth="1"/>
    <col min="9" max="9" width="13.42578125" style="21" customWidth="1"/>
    <col min="10" max="10" width="12" style="21" customWidth="1"/>
    <col min="11" max="11" width="15.140625" style="21" customWidth="1"/>
    <col min="12" max="12" width="11.140625" style="21" customWidth="1"/>
    <col min="13" max="20" width="12" style="21" customWidth="1"/>
    <col min="21" max="16384" width="9.7109375" style="17"/>
  </cols>
  <sheetData>
    <row r="1" spans="1:20" ht="58.5" customHeight="1" x14ac:dyDescent="0.25">
      <c r="A1" s="62" t="s">
        <v>43</v>
      </c>
      <c r="B1" s="62"/>
      <c r="C1" s="62"/>
      <c r="D1" s="62" t="s">
        <v>44</v>
      </c>
      <c r="E1" s="62"/>
      <c r="F1" s="62" t="s">
        <v>45</v>
      </c>
      <c r="G1" s="62"/>
      <c r="H1" s="62"/>
      <c r="I1" s="63" t="s">
        <v>65</v>
      </c>
      <c r="J1" s="63" t="s">
        <v>66</v>
      </c>
      <c r="K1" s="63" t="s">
        <v>67</v>
      </c>
      <c r="L1" s="63" t="s">
        <v>68</v>
      </c>
      <c r="M1" s="63" t="s">
        <v>69</v>
      </c>
      <c r="N1" s="63" t="s">
        <v>46</v>
      </c>
      <c r="O1" s="63" t="s">
        <v>46</v>
      </c>
      <c r="P1" s="63" t="s">
        <v>46</v>
      </c>
      <c r="Q1" s="63" t="s">
        <v>46</v>
      </c>
      <c r="R1" s="63" t="s">
        <v>46</v>
      </c>
      <c r="S1" s="63" t="s">
        <v>46</v>
      </c>
      <c r="T1" s="63" t="s">
        <v>46</v>
      </c>
    </row>
    <row r="2" spans="1:20" ht="21.75" customHeight="1" x14ac:dyDescent="0.25">
      <c r="A2" s="62" t="s">
        <v>28</v>
      </c>
      <c r="B2" s="62"/>
      <c r="C2" s="62"/>
      <c r="D2" s="62"/>
      <c r="E2" s="62"/>
      <c r="F2" s="62"/>
      <c r="G2" s="62"/>
      <c r="H2" s="62"/>
      <c r="I2" s="63"/>
      <c r="J2" s="63"/>
      <c r="K2" s="63"/>
      <c r="L2" s="63"/>
      <c r="M2" s="63"/>
      <c r="N2" s="63"/>
      <c r="O2" s="63"/>
      <c r="P2" s="63"/>
      <c r="Q2" s="63"/>
      <c r="R2" s="63"/>
      <c r="S2" s="63"/>
      <c r="T2" s="63"/>
    </row>
    <row r="3" spans="1:20" s="18" customFormat="1" ht="30" x14ac:dyDescent="0.2">
      <c r="A3" s="27" t="s">
        <v>3</v>
      </c>
      <c r="B3" s="27" t="s">
        <v>1</v>
      </c>
      <c r="C3" s="28" t="s">
        <v>4</v>
      </c>
      <c r="D3" s="28" t="s">
        <v>5</v>
      </c>
      <c r="E3" s="29" t="s">
        <v>53</v>
      </c>
      <c r="F3" s="30" t="s">
        <v>27</v>
      </c>
      <c r="G3" s="31" t="s">
        <v>0</v>
      </c>
      <c r="H3" s="27" t="s">
        <v>6</v>
      </c>
      <c r="I3" s="42">
        <v>42492</v>
      </c>
      <c r="J3" s="42">
        <v>42493</v>
      </c>
      <c r="K3" s="42">
        <v>42493</v>
      </c>
      <c r="L3" s="42">
        <v>42493</v>
      </c>
      <c r="M3" s="42">
        <v>42493</v>
      </c>
      <c r="N3" s="32" t="s">
        <v>2</v>
      </c>
      <c r="O3" s="32" t="s">
        <v>2</v>
      </c>
      <c r="P3" s="32" t="s">
        <v>2</v>
      </c>
      <c r="Q3" s="32" t="s">
        <v>2</v>
      </c>
      <c r="R3" s="32" t="s">
        <v>2</v>
      </c>
      <c r="S3" s="32" t="s">
        <v>2</v>
      </c>
      <c r="T3" s="32" t="s">
        <v>2</v>
      </c>
    </row>
    <row r="4" spans="1:20" ht="20.100000000000001" customHeight="1" x14ac:dyDescent="0.25">
      <c r="A4" s="60" t="s">
        <v>39</v>
      </c>
      <c r="B4" s="61">
        <v>1</v>
      </c>
      <c r="C4" s="33">
        <v>1</v>
      </c>
      <c r="D4" s="25" t="s">
        <v>47</v>
      </c>
      <c r="E4" s="34">
        <v>0.09</v>
      </c>
      <c r="F4" s="38"/>
      <c r="G4" s="35">
        <f>F4-(SUM(I4:T4))</f>
        <v>0</v>
      </c>
      <c r="H4" s="36" t="str">
        <f>IF(G4&lt;0,"ATENÇÃO","OK")</f>
        <v>OK</v>
      </c>
      <c r="I4" s="22">
        <v>0</v>
      </c>
      <c r="J4" s="22">
        <v>0</v>
      </c>
      <c r="K4" s="22">
        <v>0</v>
      </c>
      <c r="L4" s="22">
        <v>0</v>
      </c>
      <c r="M4" s="22">
        <v>0</v>
      </c>
      <c r="N4" s="22">
        <v>0</v>
      </c>
      <c r="O4" s="22">
        <v>0</v>
      </c>
      <c r="P4" s="22">
        <v>0</v>
      </c>
      <c r="Q4" s="22">
        <v>0</v>
      </c>
      <c r="R4" s="22">
        <v>0</v>
      </c>
      <c r="S4" s="22">
        <v>0</v>
      </c>
      <c r="T4" s="22">
        <v>0</v>
      </c>
    </row>
    <row r="5" spans="1:20" ht="20.100000000000001" customHeight="1" x14ac:dyDescent="0.25">
      <c r="A5" s="60"/>
      <c r="B5" s="61"/>
      <c r="C5" s="33">
        <v>2</v>
      </c>
      <c r="D5" s="25" t="s">
        <v>48</v>
      </c>
      <c r="E5" s="34">
        <v>0.09</v>
      </c>
      <c r="F5" s="38">
        <f>50</f>
        <v>50</v>
      </c>
      <c r="G5" s="35">
        <f t="shared" ref="G5:G7" si="0">F5-(SUM(I5:T5))</f>
        <v>50</v>
      </c>
      <c r="H5" s="36" t="str">
        <f t="shared" ref="H5:H9" si="1">IF(G5&lt;0,"ATENÇÃO","OK")</f>
        <v>OK</v>
      </c>
      <c r="I5" s="22">
        <v>0</v>
      </c>
      <c r="J5" s="22">
        <v>0</v>
      </c>
      <c r="K5" s="22">
        <v>0</v>
      </c>
      <c r="L5" s="22">
        <v>0</v>
      </c>
      <c r="M5" s="22">
        <v>0</v>
      </c>
      <c r="N5" s="22">
        <v>0</v>
      </c>
      <c r="O5" s="22">
        <v>0</v>
      </c>
      <c r="P5" s="22">
        <v>0</v>
      </c>
      <c r="Q5" s="22">
        <v>0</v>
      </c>
      <c r="R5" s="22">
        <v>0</v>
      </c>
      <c r="S5" s="22">
        <v>0</v>
      </c>
      <c r="T5" s="22">
        <v>0</v>
      </c>
    </row>
    <row r="6" spans="1:20" ht="20.100000000000001" customHeight="1" x14ac:dyDescent="0.25">
      <c r="A6" s="60"/>
      <c r="B6" s="61"/>
      <c r="C6" s="33">
        <v>3</v>
      </c>
      <c r="D6" s="25" t="s">
        <v>49</v>
      </c>
      <c r="E6" s="26">
        <v>0.09</v>
      </c>
      <c r="F6" s="38">
        <f>400-50-50</f>
        <v>300</v>
      </c>
      <c r="G6" s="35">
        <f t="shared" si="0"/>
        <v>231</v>
      </c>
      <c r="H6" s="36" t="str">
        <f t="shared" si="1"/>
        <v>OK</v>
      </c>
      <c r="I6" s="22">
        <v>11</v>
      </c>
      <c r="J6" s="22">
        <v>8</v>
      </c>
      <c r="K6" s="22">
        <v>7</v>
      </c>
      <c r="L6" s="22">
        <v>35</v>
      </c>
      <c r="M6" s="22">
        <v>8</v>
      </c>
      <c r="N6" s="22">
        <v>0</v>
      </c>
      <c r="O6" s="22">
        <v>0</v>
      </c>
      <c r="P6" s="22">
        <v>0</v>
      </c>
      <c r="Q6" s="22">
        <v>0</v>
      </c>
      <c r="R6" s="22">
        <v>0</v>
      </c>
      <c r="S6" s="22">
        <v>0</v>
      </c>
      <c r="T6" s="22">
        <v>0</v>
      </c>
    </row>
    <row r="7" spans="1:20" ht="20.100000000000001" customHeight="1" x14ac:dyDescent="0.25">
      <c r="A7" s="60"/>
      <c r="B7" s="61"/>
      <c r="C7" s="33">
        <v>4</v>
      </c>
      <c r="D7" s="25" t="s">
        <v>50</v>
      </c>
      <c r="E7" s="34">
        <v>8.5000000000000006E-2</v>
      </c>
      <c r="F7" s="38"/>
      <c r="G7" s="35">
        <f t="shared" si="0"/>
        <v>0</v>
      </c>
      <c r="H7" s="36" t="str">
        <f t="shared" si="1"/>
        <v>OK</v>
      </c>
      <c r="I7" s="22">
        <v>0</v>
      </c>
      <c r="J7" s="22">
        <v>0</v>
      </c>
      <c r="K7" s="22">
        <v>0</v>
      </c>
      <c r="L7" s="22">
        <v>0</v>
      </c>
      <c r="M7" s="22">
        <v>0</v>
      </c>
      <c r="N7" s="22">
        <v>0</v>
      </c>
      <c r="O7" s="22">
        <v>0</v>
      </c>
      <c r="P7" s="22">
        <v>0</v>
      </c>
      <c r="Q7" s="22">
        <v>0</v>
      </c>
      <c r="R7" s="22">
        <v>0</v>
      </c>
      <c r="S7" s="22">
        <v>0</v>
      </c>
      <c r="T7" s="22">
        <v>0</v>
      </c>
    </row>
    <row r="8" spans="1:20" ht="20.100000000000001" customHeight="1" x14ac:dyDescent="0.25">
      <c r="A8" s="60"/>
      <c r="B8" s="61"/>
      <c r="C8" s="37">
        <v>5</v>
      </c>
      <c r="D8" s="24" t="s">
        <v>51</v>
      </c>
      <c r="E8" s="34">
        <v>0.08</v>
      </c>
      <c r="F8" s="38"/>
      <c r="G8" s="35">
        <f>F8-(SUM(I8:T8))</f>
        <v>0</v>
      </c>
      <c r="H8" s="36" t="str">
        <f t="shared" si="1"/>
        <v>OK</v>
      </c>
      <c r="I8" s="22">
        <v>0</v>
      </c>
      <c r="J8" s="22">
        <v>0</v>
      </c>
      <c r="K8" s="22">
        <v>0</v>
      </c>
      <c r="L8" s="22">
        <v>0</v>
      </c>
      <c r="M8" s="22">
        <v>0</v>
      </c>
      <c r="N8" s="22">
        <v>0</v>
      </c>
      <c r="O8" s="22">
        <v>0</v>
      </c>
      <c r="P8" s="22">
        <v>0</v>
      </c>
      <c r="Q8" s="22">
        <v>0</v>
      </c>
      <c r="R8" s="22">
        <v>0</v>
      </c>
      <c r="S8" s="22">
        <v>0</v>
      </c>
      <c r="T8" s="22">
        <v>0</v>
      </c>
    </row>
    <row r="9" spans="1:20" ht="20.100000000000001" customHeight="1" x14ac:dyDescent="0.25">
      <c r="A9" s="60"/>
      <c r="B9" s="61"/>
      <c r="C9" s="37">
        <v>6</v>
      </c>
      <c r="D9" s="24" t="s">
        <v>52</v>
      </c>
      <c r="E9" s="34">
        <v>6.8000000000000005E-2</v>
      </c>
      <c r="F9" s="38">
        <v>250</v>
      </c>
      <c r="G9" s="35">
        <f>F9-(SUM(I9:T9))</f>
        <v>130</v>
      </c>
      <c r="H9" s="36" t="str">
        <f t="shared" si="1"/>
        <v>OK</v>
      </c>
      <c r="I9" s="22">
        <v>20</v>
      </c>
      <c r="J9" s="22">
        <v>14</v>
      </c>
      <c r="K9" s="22">
        <v>12</v>
      </c>
      <c r="L9" s="22">
        <v>60</v>
      </c>
      <c r="M9" s="22">
        <v>14</v>
      </c>
      <c r="N9" s="22">
        <v>0</v>
      </c>
      <c r="O9" s="22">
        <v>0</v>
      </c>
      <c r="P9" s="22">
        <v>0</v>
      </c>
      <c r="Q9" s="22">
        <v>0</v>
      </c>
      <c r="R9" s="22">
        <v>0</v>
      </c>
      <c r="S9" s="22">
        <v>0</v>
      </c>
      <c r="T9" s="22">
        <v>0</v>
      </c>
    </row>
  </sheetData>
  <mergeCells count="18">
    <mergeCell ref="R1:R2"/>
    <mergeCell ref="S1:S2"/>
    <mergeCell ref="T1:T2"/>
    <mergeCell ref="P1:P2"/>
    <mergeCell ref="Q1:Q2"/>
    <mergeCell ref="N1:N2"/>
    <mergeCell ref="O1:O2"/>
    <mergeCell ref="A2:H2"/>
    <mergeCell ref="A4:A9"/>
    <mergeCell ref="B4:B9"/>
    <mergeCell ref="L1:L2"/>
    <mergeCell ref="M1:M2"/>
    <mergeCell ref="A1:C1"/>
    <mergeCell ref="D1:E1"/>
    <mergeCell ref="F1:H1"/>
    <mergeCell ref="I1:I2"/>
    <mergeCell ref="J1:J2"/>
    <mergeCell ref="K1:K2"/>
  </mergeCells>
  <conditionalFormatting sqref="N4:T9">
    <cfRule type="cellIs" dxfId="68" priority="4" stopIfTrue="1" operator="greaterThan">
      <formula>0</formula>
    </cfRule>
    <cfRule type="cellIs" dxfId="67" priority="5" stopIfTrue="1" operator="greaterThan">
      <formula>0</formula>
    </cfRule>
    <cfRule type="cellIs" dxfId="66" priority="6" stopIfTrue="1" operator="greaterThan">
      <formula>0</formula>
    </cfRule>
  </conditionalFormatting>
  <conditionalFormatting sqref="I4:M9">
    <cfRule type="cellIs" dxfId="65" priority="1" stopIfTrue="1" operator="greaterThan">
      <formula>0</formula>
    </cfRule>
    <cfRule type="cellIs" dxfId="64" priority="2" stopIfTrue="1" operator="greaterThan">
      <formula>0</formula>
    </cfRule>
    <cfRule type="cellIs" dxfId="63" priority="3" stopIfTrue="1" operator="greaterThan">
      <formula>0</formula>
    </cfRule>
  </conditionalFormatting>
  <pageMargins left="0.74791666666666667" right="0.74791666666666667" top="0.98402777777777772" bottom="0.98402777777777772" header="0.51180555555555551" footer="0.51180555555555551"/>
  <pageSetup paperSize="9" firstPageNumber="0" orientation="landscape" horizontalDpi="300" verticalDpi="300" r:id="rId1"/>
  <headerFooter alignWithMargins="0"/>
  <drawing r:id="rId2"/>
  <legacyDrawing r:id="rId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T9"/>
  <sheetViews>
    <sheetView topLeftCell="B1" zoomScale="84" zoomScaleNormal="84" workbookViewId="0">
      <selection activeCell="F6" sqref="F6"/>
    </sheetView>
  </sheetViews>
  <sheetFormatPr defaultColWidth="9.7109375" defaultRowHeight="15" x14ac:dyDescent="0.25"/>
  <cols>
    <col min="1" max="1" width="14.5703125" style="1" customWidth="1"/>
    <col min="2" max="2" width="7.42578125" style="2" customWidth="1"/>
    <col min="3" max="3" width="6" style="19" bestFit="1" customWidth="1"/>
    <col min="4" max="4" width="60.42578125" style="2" customWidth="1"/>
    <col min="5" max="5" width="12.7109375" style="1" bestFit="1" customWidth="1"/>
    <col min="6" max="6" width="11.28515625" style="23" customWidth="1"/>
    <col min="7" max="7" width="13.28515625" style="3" customWidth="1"/>
    <col min="8" max="8" width="12.5703125" style="20" customWidth="1"/>
    <col min="9" max="20" width="12" style="21" customWidth="1"/>
    <col min="21" max="16384" width="9.7109375" style="17"/>
  </cols>
  <sheetData>
    <row r="1" spans="1:20" ht="58.5" customHeight="1" x14ac:dyDescent="0.25">
      <c r="A1" s="62" t="s">
        <v>43</v>
      </c>
      <c r="B1" s="62"/>
      <c r="C1" s="62"/>
      <c r="D1" s="62" t="s">
        <v>44</v>
      </c>
      <c r="E1" s="62"/>
      <c r="F1" s="62" t="s">
        <v>45</v>
      </c>
      <c r="G1" s="62"/>
      <c r="H1" s="62"/>
      <c r="I1" s="63" t="s">
        <v>82</v>
      </c>
      <c r="J1" s="63" t="s">
        <v>83</v>
      </c>
      <c r="K1" s="63" t="s">
        <v>84</v>
      </c>
      <c r="L1" s="63" t="s">
        <v>85</v>
      </c>
      <c r="M1" s="63" t="s">
        <v>86</v>
      </c>
      <c r="N1" s="63" t="s">
        <v>46</v>
      </c>
      <c r="O1" s="63" t="s">
        <v>46</v>
      </c>
      <c r="P1" s="63" t="s">
        <v>46</v>
      </c>
      <c r="Q1" s="63" t="s">
        <v>46</v>
      </c>
      <c r="R1" s="63" t="s">
        <v>46</v>
      </c>
      <c r="S1" s="63" t="s">
        <v>46</v>
      </c>
      <c r="T1" s="63" t="s">
        <v>46</v>
      </c>
    </row>
    <row r="2" spans="1:20" ht="21.75" customHeight="1" x14ac:dyDescent="0.25">
      <c r="A2" s="62" t="s">
        <v>37</v>
      </c>
      <c r="B2" s="62"/>
      <c r="C2" s="62"/>
      <c r="D2" s="62"/>
      <c r="E2" s="62"/>
      <c r="F2" s="62"/>
      <c r="G2" s="62"/>
      <c r="H2" s="62"/>
      <c r="I2" s="63"/>
      <c r="J2" s="63"/>
      <c r="K2" s="63"/>
      <c r="L2" s="63"/>
      <c r="M2" s="63"/>
      <c r="N2" s="63"/>
      <c r="O2" s="63"/>
      <c r="P2" s="63"/>
      <c r="Q2" s="63"/>
      <c r="R2" s="63"/>
      <c r="S2" s="63"/>
      <c r="T2" s="63"/>
    </row>
    <row r="3" spans="1:20" s="18" customFormat="1" ht="30" x14ac:dyDescent="0.2">
      <c r="A3" s="27" t="s">
        <v>3</v>
      </c>
      <c r="B3" s="27" t="s">
        <v>1</v>
      </c>
      <c r="C3" s="28" t="s">
        <v>4</v>
      </c>
      <c r="D3" s="28" t="s">
        <v>5</v>
      </c>
      <c r="E3" s="29" t="s">
        <v>53</v>
      </c>
      <c r="F3" s="30" t="s">
        <v>27</v>
      </c>
      <c r="G3" s="31" t="s">
        <v>0</v>
      </c>
      <c r="H3" s="27" t="s">
        <v>6</v>
      </c>
      <c r="I3" s="42">
        <v>42507</v>
      </c>
      <c r="J3" s="42">
        <v>42521</v>
      </c>
      <c r="K3" s="42">
        <v>42544</v>
      </c>
      <c r="L3" s="42">
        <v>42565</v>
      </c>
      <c r="M3" s="42">
        <v>42578</v>
      </c>
      <c r="N3" s="32" t="s">
        <v>2</v>
      </c>
      <c r="O3" s="32" t="s">
        <v>2</v>
      </c>
      <c r="P3" s="32" t="s">
        <v>2</v>
      </c>
      <c r="Q3" s="32" t="s">
        <v>2</v>
      </c>
      <c r="R3" s="32" t="s">
        <v>2</v>
      </c>
      <c r="S3" s="32" t="s">
        <v>2</v>
      </c>
      <c r="T3" s="32" t="s">
        <v>2</v>
      </c>
    </row>
    <row r="4" spans="1:20" ht="20.100000000000001" customHeight="1" x14ac:dyDescent="0.25">
      <c r="A4" s="60" t="s">
        <v>39</v>
      </c>
      <c r="B4" s="61">
        <v>1</v>
      </c>
      <c r="C4" s="33">
        <v>1</v>
      </c>
      <c r="D4" s="25" t="s">
        <v>47</v>
      </c>
      <c r="E4" s="34">
        <v>0.09</v>
      </c>
      <c r="F4" s="38">
        <v>2</v>
      </c>
      <c r="G4" s="35">
        <f>F4-(SUM(I4:T4))</f>
        <v>2</v>
      </c>
      <c r="H4" s="36" t="str">
        <f>IF(G4&lt;0,"ATENÇÃO","OK")</f>
        <v>OK</v>
      </c>
      <c r="I4" s="22">
        <v>0</v>
      </c>
      <c r="J4" s="22">
        <v>0</v>
      </c>
      <c r="K4" s="22">
        <v>0</v>
      </c>
      <c r="L4" s="22">
        <v>0</v>
      </c>
      <c r="M4" s="22">
        <v>0</v>
      </c>
      <c r="N4" s="22">
        <v>0</v>
      </c>
      <c r="O4" s="22">
        <v>0</v>
      </c>
      <c r="P4" s="22">
        <v>0</v>
      </c>
      <c r="Q4" s="22">
        <v>0</v>
      </c>
      <c r="R4" s="22">
        <v>0</v>
      </c>
      <c r="S4" s="22">
        <v>0</v>
      </c>
      <c r="T4" s="22">
        <v>0</v>
      </c>
    </row>
    <row r="5" spans="1:20" ht="20.100000000000001" customHeight="1" x14ac:dyDescent="0.25">
      <c r="A5" s="60"/>
      <c r="B5" s="61"/>
      <c r="C5" s="33">
        <v>2</v>
      </c>
      <c r="D5" s="25" t="s">
        <v>48</v>
      </c>
      <c r="E5" s="34">
        <v>0.09</v>
      </c>
      <c r="F5" s="38">
        <v>42</v>
      </c>
      <c r="G5" s="35">
        <f t="shared" ref="G5:G7" si="0">F5-(SUM(I5:T5))</f>
        <v>12</v>
      </c>
      <c r="H5" s="36" t="str">
        <f t="shared" ref="H5:H9" si="1">IF(G5&lt;0,"ATENÇÃO","OK")</f>
        <v>OK</v>
      </c>
      <c r="I5" s="22">
        <v>22</v>
      </c>
      <c r="J5" s="22">
        <v>8</v>
      </c>
      <c r="K5" s="22">
        <v>0</v>
      </c>
      <c r="L5" s="22">
        <v>0</v>
      </c>
      <c r="M5" s="22">
        <v>0</v>
      </c>
      <c r="N5" s="22">
        <v>0</v>
      </c>
      <c r="O5" s="22">
        <v>0</v>
      </c>
      <c r="P5" s="22">
        <v>0</v>
      </c>
      <c r="Q5" s="22">
        <v>0</v>
      </c>
      <c r="R5" s="22">
        <v>0</v>
      </c>
      <c r="S5" s="22">
        <v>0</v>
      </c>
      <c r="T5" s="22">
        <v>0</v>
      </c>
    </row>
    <row r="6" spans="1:20" ht="20.100000000000001" customHeight="1" x14ac:dyDescent="0.25">
      <c r="A6" s="60"/>
      <c r="B6" s="61"/>
      <c r="C6" s="33">
        <v>3</v>
      </c>
      <c r="D6" s="25" t="s">
        <v>49</v>
      </c>
      <c r="E6" s="26">
        <v>0.09</v>
      </c>
      <c r="F6" s="38">
        <f>2+20+20</f>
        <v>42</v>
      </c>
      <c r="G6" s="35">
        <f t="shared" si="0"/>
        <v>0</v>
      </c>
      <c r="H6" s="36" t="str">
        <f t="shared" si="1"/>
        <v>OK</v>
      </c>
      <c r="I6" s="22">
        <v>2</v>
      </c>
      <c r="J6" s="22">
        <v>0</v>
      </c>
      <c r="K6" s="22">
        <v>20</v>
      </c>
      <c r="L6" s="22">
        <v>0</v>
      </c>
      <c r="M6" s="22">
        <v>20</v>
      </c>
      <c r="N6" s="22">
        <v>0</v>
      </c>
      <c r="O6" s="22">
        <v>0</v>
      </c>
      <c r="P6" s="22">
        <v>0</v>
      </c>
      <c r="Q6" s="22">
        <v>0</v>
      </c>
      <c r="R6" s="22">
        <v>0</v>
      </c>
      <c r="S6" s="22">
        <v>0</v>
      </c>
      <c r="T6" s="22">
        <v>0</v>
      </c>
    </row>
    <row r="7" spans="1:20" ht="20.100000000000001" customHeight="1" x14ac:dyDescent="0.25">
      <c r="A7" s="60"/>
      <c r="B7" s="61"/>
      <c r="C7" s="33">
        <v>4</v>
      </c>
      <c r="D7" s="25" t="s">
        <v>50</v>
      </c>
      <c r="E7" s="34">
        <v>8.5000000000000006E-2</v>
      </c>
      <c r="F7" s="38">
        <f>20</f>
        <v>20</v>
      </c>
      <c r="G7" s="35">
        <f t="shared" si="0"/>
        <v>0</v>
      </c>
      <c r="H7" s="36" t="str">
        <f t="shared" si="1"/>
        <v>OK</v>
      </c>
      <c r="I7" s="22">
        <v>0</v>
      </c>
      <c r="J7" s="22">
        <v>0</v>
      </c>
      <c r="K7" s="22">
        <v>0</v>
      </c>
      <c r="L7" s="22">
        <v>20</v>
      </c>
      <c r="M7" s="22">
        <v>0</v>
      </c>
      <c r="N7" s="22">
        <v>0</v>
      </c>
      <c r="O7" s="22">
        <v>0</v>
      </c>
      <c r="P7" s="22">
        <v>0</v>
      </c>
      <c r="Q7" s="22">
        <v>0</v>
      </c>
      <c r="R7" s="22">
        <v>0</v>
      </c>
      <c r="S7" s="22">
        <v>0</v>
      </c>
      <c r="T7" s="22">
        <v>0</v>
      </c>
    </row>
    <row r="8" spans="1:20" ht="20.100000000000001" customHeight="1" x14ac:dyDescent="0.25">
      <c r="A8" s="60"/>
      <c r="B8" s="61"/>
      <c r="C8" s="37">
        <v>5</v>
      </c>
      <c r="D8" s="24" t="s">
        <v>51</v>
      </c>
      <c r="E8" s="34">
        <v>0.08</v>
      </c>
      <c r="F8" s="38">
        <v>25</v>
      </c>
      <c r="G8" s="35">
        <f>F8-(SUM(I8:T8))</f>
        <v>12</v>
      </c>
      <c r="H8" s="36" t="str">
        <f t="shared" si="1"/>
        <v>OK</v>
      </c>
      <c r="I8" s="22">
        <v>5</v>
      </c>
      <c r="J8" s="22">
        <v>8</v>
      </c>
      <c r="K8" s="22">
        <v>0</v>
      </c>
      <c r="L8" s="22">
        <v>0</v>
      </c>
      <c r="M8" s="22">
        <v>0</v>
      </c>
      <c r="N8" s="22">
        <v>0</v>
      </c>
      <c r="O8" s="22">
        <v>0</v>
      </c>
      <c r="P8" s="22">
        <v>0</v>
      </c>
      <c r="Q8" s="22">
        <v>0</v>
      </c>
      <c r="R8" s="22">
        <v>0</v>
      </c>
      <c r="S8" s="22">
        <v>0</v>
      </c>
      <c r="T8" s="22">
        <v>0</v>
      </c>
    </row>
    <row r="9" spans="1:20" ht="20.100000000000001" customHeight="1" x14ac:dyDescent="0.25">
      <c r="A9" s="60"/>
      <c r="B9" s="61"/>
      <c r="C9" s="37">
        <v>6</v>
      </c>
      <c r="D9" s="24" t="s">
        <v>52</v>
      </c>
      <c r="E9" s="34">
        <v>6.8000000000000005E-2</v>
      </c>
      <c r="F9" s="38">
        <f>10+40</f>
        <v>50</v>
      </c>
      <c r="G9" s="35">
        <f>F9-(SUM(I9:T9))</f>
        <v>0</v>
      </c>
      <c r="H9" s="36" t="str">
        <f t="shared" si="1"/>
        <v>OK</v>
      </c>
      <c r="I9" s="22">
        <v>10</v>
      </c>
      <c r="J9" s="22">
        <v>0</v>
      </c>
      <c r="K9" s="22">
        <v>0</v>
      </c>
      <c r="L9" s="22">
        <v>0</v>
      </c>
      <c r="M9" s="22">
        <v>40</v>
      </c>
      <c r="N9" s="22">
        <v>0</v>
      </c>
      <c r="O9" s="22">
        <v>0</v>
      </c>
      <c r="P9" s="22">
        <v>0</v>
      </c>
      <c r="Q9" s="22">
        <v>0</v>
      </c>
      <c r="R9" s="22">
        <v>0</v>
      </c>
      <c r="S9" s="22">
        <v>0</v>
      </c>
      <c r="T9" s="22">
        <v>0</v>
      </c>
    </row>
  </sheetData>
  <mergeCells count="18">
    <mergeCell ref="R1:R2"/>
    <mergeCell ref="S1:S2"/>
    <mergeCell ref="T1:T2"/>
    <mergeCell ref="N1:N2"/>
    <mergeCell ref="O1:O2"/>
    <mergeCell ref="P1:P2"/>
    <mergeCell ref="Q1:Q2"/>
    <mergeCell ref="A2:H2"/>
    <mergeCell ref="A4:A9"/>
    <mergeCell ref="B4:B9"/>
    <mergeCell ref="L1:L2"/>
    <mergeCell ref="M1:M2"/>
    <mergeCell ref="A1:C1"/>
    <mergeCell ref="D1:E1"/>
    <mergeCell ref="F1:H1"/>
    <mergeCell ref="I1:I2"/>
    <mergeCell ref="J1:J2"/>
    <mergeCell ref="K1:K2"/>
  </mergeCells>
  <conditionalFormatting sqref="N4:T9">
    <cfRule type="cellIs" dxfId="62" priority="7" stopIfTrue="1" operator="greaterThan">
      <formula>0</formula>
    </cfRule>
    <cfRule type="cellIs" dxfId="61" priority="8" stopIfTrue="1" operator="greaterThan">
      <formula>0</formula>
    </cfRule>
    <cfRule type="cellIs" dxfId="60" priority="9" stopIfTrue="1" operator="greaterThan">
      <formula>0</formula>
    </cfRule>
  </conditionalFormatting>
  <conditionalFormatting sqref="I4:J9 L4:M9">
    <cfRule type="cellIs" dxfId="59" priority="4" stopIfTrue="1" operator="greaterThan">
      <formula>0</formula>
    </cfRule>
    <cfRule type="cellIs" dxfId="58" priority="5" stopIfTrue="1" operator="greaterThan">
      <formula>0</formula>
    </cfRule>
    <cfRule type="cellIs" dxfId="57" priority="6" stopIfTrue="1" operator="greaterThan">
      <formula>0</formula>
    </cfRule>
  </conditionalFormatting>
  <conditionalFormatting sqref="K4:K9">
    <cfRule type="cellIs" dxfId="56" priority="1" stopIfTrue="1" operator="greaterThan">
      <formula>0</formula>
    </cfRule>
    <cfRule type="cellIs" dxfId="55" priority="2" stopIfTrue="1" operator="greaterThan">
      <formula>0</formula>
    </cfRule>
    <cfRule type="cellIs" dxfId="54" priority="3" stopIfTrue="1" operator="greaterThan">
      <formula>0</formula>
    </cfRule>
  </conditionalFormatting>
  <pageMargins left="0.74791666666666667" right="0.74791666666666667" top="0.98402777777777772" bottom="0.98402777777777772" header="0.51180555555555551" footer="0.51180555555555551"/>
  <pageSetup paperSize="9" firstPageNumber="0" orientation="landscape" horizontalDpi="300" verticalDpi="300" r:id="rId1"/>
  <headerFooter alignWithMargins="0"/>
  <drawing r:id="rId2"/>
  <legacyDrawing r:id="rId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9"/>
  <sheetViews>
    <sheetView zoomScale="84" zoomScaleNormal="84" workbookViewId="0">
      <selection activeCell="I5" sqref="I5"/>
    </sheetView>
  </sheetViews>
  <sheetFormatPr defaultColWidth="9.7109375" defaultRowHeight="15" x14ac:dyDescent="0.25"/>
  <cols>
    <col min="1" max="1" width="14.5703125" style="1" customWidth="1"/>
    <col min="2" max="2" width="7.42578125" style="2" customWidth="1"/>
    <col min="3" max="3" width="6" style="19" bestFit="1" customWidth="1"/>
    <col min="4" max="4" width="60.42578125" style="2" customWidth="1"/>
    <col min="5" max="5" width="12.7109375" style="1" bestFit="1" customWidth="1"/>
    <col min="6" max="6" width="11.28515625" style="23" customWidth="1"/>
    <col min="7" max="7" width="13.28515625" style="3" customWidth="1"/>
    <col min="8" max="8" width="12.5703125" style="20" customWidth="1"/>
    <col min="9" max="9" width="11.140625" style="21" customWidth="1"/>
    <col min="10" max="20" width="12" style="21" customWidth="1"/>
    <col min="21" max="16384" width="9.7109375" style="17"/>
  </cols>
  <sheetData>
    <row r="1" spans="1:20" ht="58.5" customHeight="1" x14ac:dyDescent="0.25">
      <c r="A1" s="62" t="s">
        <v>43</v>
      </c>
      <c r="B1" s="62"/>
      <c r="C1" s="62"/>
      <c r="D1" s="62" t="s">
        <v>44</v>
      </c>
      <c r="E1" s="62"/>
      <c r="F1" s="62" t="s">
        <v>45</v>
      </c>
      <c r="G1" s="62"/>
      <c r="H1" s="62"/>
      <c r="I1" s="63" t="s">
        <v>64</v>
      </c>
      <c r="J1" s="63" t="s">
        <v>46</v>
      </c>
      <c r="K1" s="63" t="s">
        <v>46</v>
      </c>
      <c r="L1" s="63" t="s">
        <v>46</v>
      </c>
      <c r="M1" s="63" t="s">
        <v>46</v>
      </c>
      <c r="N1" s="63" t="s">
        <v>46</v>
      </c>
      <c r="O1" s="63" t="s">
        <v>46</v>
      </c>
      <c r="P1" s="63" t="s">
        <v>46</v>
      </c>
      <c r="Q1" s="63" t="s">
        <v>46</v>
      </c>
      <c r="R1" s="63" t="s">
        <v>46</v>
      </c>
      <c r="S1" s="63" t="s">
        <v>46</v>
      </c>
      <c r="T1" s="63" t="s">
        <v>46</v>
      </c>
    </row>
    <row r="2" spans="1:20" ht="21.75" customHeight="1" x14ac:dyDescent="0.25">
      <c r="A2" s="62" t="s">
        <v>29</v>
      </c>
      <c r="B2" s="62"/>
      <c r="C2" s="62"/>
      <c r="D2" s="62"/>
      <c r="E2" s="62"/>
      <c r="F2" s="62"/>
      <c r="G2" s="62"/>
      <c r="H2" s="62"/>
      <c r="I2" s="63"/>
      <c r="J2" s="63"/>
      <c r="K2" s="63"/>
      <c r="L2" s="63"/>
      <c r="M2" s="63"/>
      <c r="N2" s="63"/>
      <c r="O2" s="63"/>
      <c r="P2" s="63"/>
      <c r="Q2" s="63"/>
      <c r="R2" s="63"/>
      <c r="S2" s="63"/>
      <c r="T2" s="63"/>
    </row>
    <row r="3" spans="1:20" s="18" customFormat="1" ht="30" x14ac:dyDescent="0.2">
      <c r="A3" s="27" t="s">
        <v>3</v>
      </c>
      <c r="B3" s="27" t="s">
        <v>1</v>
      </c>
      <c r="C3" s="28" t="s">
        <v>4</v>
      </c>
      <c r="D3" s="28" t="s">
        <v>5</v>
      </c>
      <c r="E3" s="29" t="s">
        <v>53</v>
      </c>
      <c r="F3" s="30" t="s">
        <v>27</v>
      </c>
      <c r="G3" s="31" t="s">
        <v>0</v>
      </c>
      <c r="H3" s="27" t="s">
        <v>6</v>
      </c>
      <c r="I3" s="42">
        <v>42583</v>
      </c>
      <c r="J3" s="32" t="s">
        <v>2</v>
      </c>
      <c r="K3" s="32" t="s">
        <v>2</v>
      </c>
      <c r="L3" s="32" t="s">
        <v>2</v>
      </c>
      <c r="M3" s="32" t="s">
        <v>2</v>
      </c>
      <c r="N3" s="32" t="s">
        <v>2</v>
      </c>
      <c r="O3" s="32" t="s">
        <v>2</v>
      </c>
      <c r="P3" s="32" t="s">
        <v>2</v>
      </c>
      <c r="Q3" s="32" t="s">
        <v>2</v>
      </c>
      <c r="R3" s="32" t="s">
        <v>2</v>
      </c>
      <c r="S3" s="32" t="s">
        <v>2</v>
      </c>
      <c r="T3" s="32" t="s">
        <v>2</v>
      </c>
    </row>
    <row r="4" spans="1:20" ht="20.100000000000001" customHeight="1" x14ac:dyDescent="0.25">
      <c r="A4" s="60" t="s">
        <v>39</v>
      </c>
      <c r="B4" s="61">
        <v>1</v>
      </c>
      <c r="C4" s="33">
        <v>1</v>
      </c>
      <c r="D4" s="25" t="s">
        <v>47</v>
      </c>
      <c r="E4" s="34">
        <v>0.09</v>
      </c>
      <c r="F4" s="38"/>
      <c r="G4" s="35">
        <f>F4-(SUM(I4:T4))</f>
        <v>0</v>
      </c>
      <c r="H4" s="36" t="str">
        <f>IF(G4&lt;0,"ATENÇÃO","OK")</f>
        <v>OK</v>
      </c>
      <c r="I4" s="22">
        <v>0</v>
      </c>
      <c r="J4" s="22">
        <v>0</v>
      </c>
      <c r="K4" s="22">
        <v>0</v>
      </c>
      <c r="L4" s="22">
        <v>0</v>
      </c>
      <c r="M4" s="22">
        <v>0</v>
      </c>
      <c r="N4" s="22">
        <v>0</v>
      </c>
      <c r="O4" s="22">
        <v>0</v>
      </c>
      <c r="P4" s="22">
        <v>0</v>
      </c>
      <c r="Q4" s="22">
        <v>0</v>
      </c>
      <c r="R4" s="22">
        <v>0</v>
      </c>
      <c r="S4" s="22">
        <v>0</v>
      </c>
      <c r="T4" s="22">
        <v>0</v>
      </c>
    </row>
    <row r="5" spans="1:20" ht="20.100000000000001" customHeight="1" x14ac:dyDescent="0.25">
      <c r="A5" s="60"/>
      <c r="B5" s="61"/>
      <c r="C5" s="33">
        <v>2</v>
      </c>
      <c r="D5" s="25" t="s">
        <v>48</v>
      </c>
      <c r="E5" s="34">
        <v>0.09</v>
      </c>
      <c r="F5" s="38">
        <v>75</v>
      </c>
      <c r="G5" s="35">
        <f t="shared" ref="G5:G7" si="0">F5-(SUM(I5:T5))</f>
        <v>75</v>
      </c>
      <c r="H5" s="36" t="str">
        <f t="shared" ref="H5:H9" si="1">IF(G5&lt;0,"ATENÇÃO","OK")</f>
        <v>OK</v>
      </c>
      <c r="I5" s="22">
        <v>0</v>
      </c>
      <c r="J5" s="22">
        <v>0</v>
      </c>
      <c r="K5" s="22">
        <v>0</v>
      </c>
      <c r="L5" s="22">
        <v>0</v>
      </c>
      <c r="M5" s="22">
        <v>0</v>
      </c>
      <c r="N5" s="22">
        <v>0</v>
      </c>
      <c r="O5" s="22">
        <v>0</v>
      </c>
      <c r="P5" s="22">
        <v>0</v>
      </c>
      <c r="Q5" s="22">
        <v>0</v>
      </c>
      <c r="R5" s="22">
        <v>0</v>
      </c>
      <c r="S5" s="22">
        <v>0</v>
      </c>
      <c r="T5" s="22">
        <v>0</v>
      </c>
    </row>
    <row r="6" spans="1:20" ht="20.100000000000001" customHeight="1" x14ac:dyDescent="0.25">
      <c r="A6" s="60"/>
      <c r="B6" s="61"/>
      <c r="C6" s="33">
        <v>3</v>
      </c>
      <c r="D6" s="25" t="s">
        <v>49</v>
      </c>
      <c r="E6" s="26">
        <v>0.09</v>
      </c>
      <c r="F6" s="38">
        <v>55</v>
      </c>
      <c r="G6" s="35">
        <f t="shared" si="0"/>
        <v>36</v>
      </c>
      <c r="H6" s="36" t="str">
        <f t="shared" si="1"/>
        <v>OK</v>
      </c>
      <c r="I6" s="22">
        <v>19</v>
      </c>
      <c r="J6" s="22">
        <v>0</v>
      </c>
      <c r="K6" s="22">
        <v>0</v>
      </c>
      <c r="L6" s="22">
        <v>0</v>
      </c>
      <c r="M6" s="22">
        <v>0</v>
      </c>
      <c r="N6" s="22">
        <v>0</v>
      </c>
      <c r="O6" s="22">
        <v>0</v>
      </c>
      <c r="P6" s="22">
        <v>0</v>
      </c>
      <c r="Q6" s="22">
        <v>0</v>
      </c>
      <c r="R6" s="22">
        <v>0</v>
      </c>
      <c r="S6" s="22">
        <v>0</v>
      </c>
      <c r="T6" s="22">
        <v>0</v>
      </c>
    </row>
    <row r="7" spans="1:20" ht="20.100000000000001" customHeight="1" x14ac:dyDescent="0.25">
      <c r="A7" s="60"/>
      <c r="B7" s="61"/>
      <c r="C7" s="33">
        <v>4</v>
      </c>
      <c r="D7" s="25" t="s">
        <v>50</v>
      </c>
      <c r="E7" s="34">
        <v>8.5000000000000006E-2</v>
      </c>
      <c r="F7" s="38"/>
      <c r="G7" s="35">
        <f t="shared" si="0"/>
        <v>0</v>
      </c>
      <c r="H7" s="36" t="str">
        <f t="shared" si="1"/>
        <v>OK</v>
      </c>
      <c r="I7" s="22">
        <v>0</v>
      </c>
      <c r="J7" s="22">
        <v>0</v>
      </c>
      <c r="K7" s="22">
        <v>0</v>
      </c>
      <c r="L7" s="22">
        <v>0</v>
      </c>
      <c r="M7" s="22">
        <v>0</v>
      </c>
      <c r="N7" s="22">
        <v>0</v>
      </c>
      <c r="O7" s="22">
        <v>0</v>
      </c>
      <c r="P7" s="22">
        <v>0</v>
      </c>
      <c r="Q7" s="22">
        <v>0</v>
      </c>
      <c r="R7" s="22">
        <v>0</v>
      </c>
      <c r="S7" s="22">
        <v>0</v>
      </c>
      <c r="T7" s="22">
        <v>0</v>
      </c>
    </row>
    <row r="8" spans="1:20" ht="20.100000000000001" customHeight="1" x14ac:dyDescent="0.25">
      <c r="A8" s="60"/>
      <c r="B8" s="61"/>
      <c r="C8" s="37">
        <v>5</v>
      </c>
      <c r="D8" s="24" t="s">
        <v>51</v>
      </c>
      <c r="E8" s="34">
        <v>0.08</v>
      </c>
      <c r="F8" s="38">
        <v>40</v>
      </c>
      <c r="G8" s="35">
        <f>F8-(SUM(I8:T8))</f>
        <v>40</v>
      </c>
      <c r="H8" s="36" t="str">
        <f t="shared" si="1"/>
        <v>OK</v>
      </c>
      <c r="I8" s="22">
        <v>0</v>
      </c>
      <c r="J8" s="22">
        <v>0</v>
      </c>
      <c r="K8" s="22">
        <v>0</v>
      </c>
      <c r="L8" s="22">
        <v>0</v>
      </c>
      <c r="M8" s="22">
        <v>0</v>
      </c>
      <c r="N8" s="22">
        <v>0</v>
      </c>
      <c r="O8" s="22">
        <v>0</v>
      </c>
      <c r="P8" s="22">
        <v>0</v>
      </c>
      <c r="Q8" s="22">
        <v>0</v>
      </c>
      <c r="R8" s="22">
        <v>0</v>
      </c>
      <c r="S8" s="22">
        <v>0</v>
      </c>
      <c r="T8" s="22">
        <v>0</v>
      </c>
    </row>
    <row r="9" spans="1:20" ht="20.100000000000001" customHeight="1" x14ac:dyDescent="0.25">
      <c r="A9" s="60"/>
      <c r="B9" s="61"/>
      <c r="C9" s="37">
        <v>6</v>
      </c>
      <c r="D9" s="24" t="s">
        <v>52</v>
      </c>
      <c r="E9" s="34">
        <v>6.8000000000000005E-2</v>
      </c>
      <c r="F9" s="38">
        <v>160</v>
      </c>
      <c r="G9" s="35">
        <f>F9-(SUM(I9:T9))</f>
        <v>126</v>
      </c>
      <c r="H9" s="36" t="str">
        <f t="shared" si="1"/>
        <v>OK</v>
      </c>
      <c r="I9" s="22">
        <v>34</v>
      </c>
      <c r="J9" s="22">
        <v>0</v>
      </c>
      <c r="K9" s="22">
        <v>0</v>
      </c>
      <c r="L9" s="22">
        <v>0</v>
      </c>
      <c r="M9" s="22">
        <v>0</v>
      </c>
      <c r="N9" s="22">
        <v>0</v>
      </c>
      <c r="O9" s="22">
        <v>0</v>
      </c>
      <c r="P9" s="22">
        <v>0</v>
      </c>
      <c r="Q9" s="22">
        <v>0</v>
      </c>
      <c r="R9" s="22">
        <v>0</v>
      </c>
      <c r="S9" s="22">
        <v>0</v>
      </c>
      <c r="T9" s="22">
        <v>0</v>
      </c>
    </row>
  </sheetData>
  <mergeCells count="18">
    <mergeCell ref="R1:R2"/>
    <mergeCell ref="S1:S2"/>
    <mergeCell ref="T1:T2"/>
    <mergeCell ref="N1:N2"/>
    <mergeCell ref="O1:O2"/>
    <mergeCell ref="P1:P2"/>
    <mergeCell ref="Q1:Q2"/>
    <mergeCell ref="A2:H2"/>
    <mergeCell ref="A4:A9"/>
    <mergeCell ref="B4:B9"/>
    <mergeCell ref="L1:L2"/>
    <mergeCell ref="M1:M2"/>
    <mergeCell ref="A1:C1"/>
    <mergeCell ref="D1:E1"/>
    <mergeCell ref="F1:H1"/>
    <mergeCell ref="I1:I2"/>
    <mergeCell ref="J1:J2"/>
    <mergeCell ref="K1:K2"/>
  </mergeCells>
  <conditionalFormatting sqref="J4:T9">
    <cfRule type="cellIs" dxfId="53" priority="4" stopIfTrue="1" operator="greaterThan">
      <formula>0</formula>
    </cfRule>
    <cfRule type="cellIs" dxfId="52" priority="5" stopIfTrue="1" operator="greaterThan">
      <formula>0</formula>
    </cfRule>
    <cfRule type="cellIs" dxfId="51" priority="6" stopIfTrue="1" operator="greaterThan">
      <formula>0</formula>
    </cfRule>
  </conditionalFormatting>
  <conditionalFormatting sqref="I4:I9">
    <cfRule type="cellIs" dxfId="50" priority="1" stopIfTrue="1" operator="greaterThan">
      <formula>0</formula>
    </cfRule>
    <cfRule type="cellIs" dxfId="49" priority="2" stopIfTrue="1" operator="greaterThan">
      <formula>0</formula>
    </cfRule>
    <cfRule type="cellIs" dxfId="48" priority="3" stopIfTrue="1" operator="greaterThan">
      <formula>0</formula>
    </cfRule>
  </conditionalFormatting>
  <pageMargins left="0.74791666666666667" right="0.74791666666666667" top="0.98402777777777772" bottom="0.98402777777777772" header="0.51180555555555551" footer="0.51180555555555551"/>
  <pageSetup paperSize="9" firstPageNumber="0" orientation="landscape" horizontalDpi="300" verticalDpi="300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9"/>
  <sheetViews>
    <sheetView zoomScale="84" zoomScaleNormal="84" workbookViewId="0">
      <selection activeCell="F23" sqref="F23"/>
    </sheetView>
  </sheetViews>
  <sheetFormatPr defaultColWidth="9.7109375" defaultRowHeight="15" x14ac:dyDescent="0.25"/>
  <cols>
    <col min="1" max="1" width="14.5703125" style="1" customWidth="1"/>
    <col min="2" max="2" width="7.42578125" style="2" customWidth="1"/>
    <col min="3" max="3" width="6" style="19" bestFit="1" customWidth="1"/>
    <col min="4" max="4" width="60.42578125" style="2" customWidth="1"/>
    <col min="5" max="5" width="12.7109375" style="1" bestFit="1" customWidth="1"/>
    <col min="6" max="6" width="11.28515625" style="23" customWidth="1"/>
    <col min="7" max="7" width="13.28515625" style="3" customWidth="1"/>
    <col min="8" max="8" width="12.5703125" style="20" customWidth="1"/>
    <col min="9" max="20" width="12" style="21" customWidth="1"/>
    <col min="21" max="16384" width="9.7109375" style="17"/>
  </cols>
  <sheetData>
    <row r="1" spans="1:20" ht="58.5" customHeight="1" x14ac:dyDescent="0.25">
      <c r="A1" s="62" t="s">
        <v>43</v>
      </c>
      <c r="B1" s="62"/>
      <c r="C1" s="62"/>
      <c r="D1" s="62" t="s">
        <v>44</v>
      </c>
      <c r="E1" s="62"/>
      <c r="F1" s="62" t="s">
        <v>45</v>
      </c>
      <c r="G1" s="62"/>
      <c r="H1" s="62"/>
      <c r="I1" s="63" t="s">
        <v>88</v>
      </c>
      <c r="J1" s="63" t="s">
        <v>89</v>
      </c>
      <c r="K1" s="63" t="s">
        <v>90</v>
      </c>
      <c r="L1" s="63" t="s">
        <v>91</v>
      </c>
      <c r="M1" s="63" t="s">
        <v>46</v>
      </c>
      <c r="N1" s="63" t="s">
        <v>46</v>
      </c>
      <c r="O1" s="63" t="s">
        <v>46</v>
      </c>
      <c r="P1" s="63" t="s">
        <v>46</v>
      </c>
      <c r="Q1" s="63" t="s">
        <v>46</v>
      </c>
      <c r="R1" s="63" t="s">
        <v>46</v>
      </c>
      <c r="S1" s="63" t="s">
        <v>46</v>
      </c>
      <c r="T1" s="63" t="s">
        <v>46</v>
      </c>
    </row>
    <row r="2" spans="1:20" ht="21.75" customHeight="1" x14ac:dyDescent="0.25">
      <c r="A2" s="62" t="s">
        <v>38</v>
      </c>
      <c r="B2" s="62"/>
      <c r="C2" s="62"/>
      <c r="D2" s="62"/>
      <c r="E2" s="62"/>
      <c r="F2" s="62"/>
      <c r="G2" s="62"/>
      <c r="H2" s="62"/>
      <c r="I2" s="63"/>
      <c r="J2" s="63"/>
      <c r="K2" s="63"/>
      <c r="L2" s="63"/>
      <c r="M2" s="63"/>
      <c r="N2" s="63"/>
      <c r="O2" s="63"/>
      <c r="P2" s="63"/>
      <c r="Q2" s="63"/>
      <c r="R2" s="63"/>
      <c r="S2" s="63"/>
      <c r="T2" s="63"/>
    </row>
    <row r="3" spans="1:20" s="18" customFormat="1" ht="30" x14ac:dyDescent="0.2">
      <c r="A3" s="27" t="s">
        <v>3</v>
      </c>
      <c r="B3" s="27" t="s">
        <v>1</v>
      </c>
      <c r="C3" s="28" t="s">
        <v>4</v>
      </c>
      <c r="D3" s="28" t="s">
        <v>5</v>
      </c>
      <c r="E3" s="29" t="s">
        <v>53</v>
      </c>
      <c r="F3" s="30" t="s">
        <v>27</v>
      </c>
      <c r="G3" s="31" t="s">
        <v>0</v>
      </c>
      <c r="H3" s="27" t="s">
        <v>6</v>
      </c>
      <c r="I3" s="42">
        <v>42416</v>
      </c>
      <c r="J3" s="42">
        <v>42433</v>
      </c>
      <c r="K3" s="42">
        <v>42464</v>
      </c>
      <c r="L3" s="32" t="s">
        <v>2</v>
      </c>
      <c r="M3" s="32" t="s">
        <v>2</v>
      </c>
      <c r="N3" s="32" t="s">
        <v>2</v>
      </c>
      <c r="O3" s="32" t="s">
        <v>2</v>
      </c>
      <c r="P3" s="32" t="s">
        <v>2</v>
      </c>
      <c r="Q3" s="32" t="s">
        <v>2</v>
      </c>
      <c r="R3" s="32" t="s">
        <v>2</v>
      </c>
      <c r="S3" s="32" t="s">
        <v>2</v>
      </c>
      <c r="T3" s="32" t="s">
        <v>2</v>
      </c>
    </row>
    <row r="4" spans="1:20" ht="20.100000000000001" customHeight="1" x14ac:dyDescent="0.25">
      <c r="A4" s="60" t="s">
        <v>39</v>
      </c>
      <c r="B4" s="61">
        <v>1</v>
      </c>
      <c r="C4" s="33">
        <v>1</v>
      </c>
      <c r="D4" s="25" t="s">
        <v>47</v>
      </c>
      <c r="E4" s="34">
        <v>0.09</v>
      </c>
      <c r="F4" s="38">
        <v>6</v>
      </c>
      <c r="G4" s="35">
        <f>F4-(SUM(I4:T4))</f>
        <v>1</v>
      </c>
      <c r="H4" s="36" t="str">
        <f>IF(G4&lt;0,"ATENÇÃO","OK")</f>
        <v>OK</v>
      </c>
      <c r="I4" s="22">
        <v>0</v>
      </c>
      <c r="J4" s="22">
        <v>0</v>
      </c>
      <c r="K4" s="22">
        <v>5</v>
      </c>
      <c r="L4" s="22">
        <v>0</v>
      </c>
      <c r="M4" s="22">
        <v>0</v>
      </c>
      <c r="N4" s="22">
        <v>0</v>
      </c>
      <c r="O4" s="22">
        <v>0</v>
      </c>
      <c r="P4" s="22">
        <v>0</v>
      </c>
      <c r="Q4" s="22">
        <v>0</v>
      </c>
      <c r="R4" s="22">
        <v>0</v>
      </c>
      <c r="S4" s="22">
        <v>0</v>
      </c>
      <c r="T4" s="22">
        <v>0</v>
      </c>
    </row>
    <row r="5" spans="1:20" ht="20.100000000000001" customHeight="1" x14ac:dyDescent="0.25">
      <c r="A5" s="60"/>
      <c r="B5" s="61"/>
      <c r="C5" s="33">
        <v>2</v>
      </c>
      <c r="D5" s="25" t="s">
        <v>48</v>
      </c>
      <c r="E5" s="34">
        <v>0.09</v>
      </c>
      <c r="F5" s="38">
        <v>20</v>
      </c>
      <c r="G5" s="35">
        <f t="shared" ref="G5:G7" si="0">F5-(SUM(I5:T5))</f>
        <v>0</v>
      </c>
      <c r="H5" s="36" t="str">
        <f t="shared" ref="H5:H9" si="1">IF(G5&lt;0,"ATENÇÃO","OK")</f>
        <v>OK</v>
      </c>
      <c r="I5" s="22">
        <v>0</v>
      </c>
      <c r="J5" s="22">
        <v>20</v>
      </c>
      <c r="K5" s="22">
        <v>0</v>
      </c>
      <c r="L5" s="22">
        <v>0</v>
      </c>
      <c r="M5" s="22">
        <v>0</v>
      </c>
      <c r="N5" s="22">
        <v>0</v>
      </c>
      <c r="O5" s="22">
        <v>0</v>
      </c>
      <c r="P5" s="22">
        <v>0</v>
      </c>
      <c r="Q5" s="22">
        <v>0</v>
      </c>
      <c r="R5" s="22">
        <v>0</v>
      </c>
      <c r="S5" s="22">
        <v>0</v>
      </c>
      <c r="T5" s="22">
        <v>0</v>
      </c>
    </row>
    <row r="6" spans="1:20" ht="20.100000000000001" customHeight="1" x14ac:dyDescent="0.25">
      <c r="A6" s="60"/>
      <c r="B6" s="61"/>
      <c r="C6" s="33">
        <v>3</v>
      </c>
      <c r="D6" s="25" t="s">
        <v>49</v>
      </c>
      <c r="E6" s="26">
        <v>0.09</v>
      </c>
      <c r="F6" s="38">
        <v>125</v>
      </c>
      <c r="G6" s="35">
        <f t="shared" si="0"/>
        <v>90</v>
      </c>
      <c r="H6" s="36" t="str">
        <f t="shared" si="1"/>
        <v>OK</v>
      </c>
      <c r="I6" s="22">
        <v>5</v>
      </c>
      <c r="J6" s="22">
        <v>0</v>
      </c>
      <c r="K6" s="22">
        <v>0</v>
      </c>
      <c r="L6" s="22">
        <v>30</v>
      </c>
      <c r="M6" s="22">
        <v>0</v>
      </c>
      <c r="N6" s="22">
        <v>0</v>
      </c>
      <c r="O6" s="22">
        <v>0</v>
      </c>
      <c r="P6" s="22">
        <v>0</v>
      </c>
      <c r="Q6" s="22">
        <v>0</v>
      </c>
      <c r="R6" s="22">
        <v>0</v>
      </c>
      <c r="S6" s="22">
        <v>0</v>
      </c>
      <c r="T6" s="22">
        <v>0</v>
      </c>
    </row>
    <row r="7" spans="1:20" ht="20.100000000000001" customHeight="1" x14ac:dyDescent="0.25">
      <c r="A7" s="60"/>
      <c r="B7" s="61"/>
      <c r="C7" s="33">
        <v>4</v>
      </c>
      <c r="D7" s="25" t="s">
        <v>50</v>
      </c>
      <c r="E7" s="34">
        <v>8.5000000000000006E-2</v>
      </c>
      <c r="F7" s="38"/>
      <c r="G7" s="35">
        <f t="shared" si="0"/>
        <v>0</v>
      </c>
      <c r="H7" s="36" t="str">
        <f t="shared" si="1"/>
        <v>OK</v>
      </c>
      <c r="I7" s="22">
        <v>0</v>
      </c>
      <c r="J7" s="22">
        <v>0</v>
      </c>
      <c r="K7" s="22">
        <v>0</v>
      </c>
      <c r="L7" s="22">
        <v>0</v>
      </c>
      <c r="M7" s="22">
        <v>0</v>
      </c>
      <c r="N7" s="22">
        <v>0</v>
      </c>
      <c r="O7" s="22">
        <v>0</v>
      </c>
      <c r="P7" s="22">
        <v>0</v>
      </c>
      <c r="Q7" s="22">
        <v>0</v>
      </c>
      <c r="R7" s="22">
        <v>0</v>
      </c>
      <c r="S7" s="22">
        <v>0</v>
      </c>
      <c r="T7" s="22">
        <v>0</v>
      </c>
    </row>
    <row r="8" spans="1:20" ht="20.100000000000001" customHeight="1" x14ac:dyDescent="0.25">
      <c r="A8" s="60"/>
      <c r="B8" s="61"/>
      <c r="C8" s="37">
        <v>5</v>
      </c>
      <c r="D8" s="24" t="s">
        <v>51</v>
      </c>
      <c r="E8" s="34">
        <v>0.08</v>
      </c>
      <c r="F8" s="38">
        <v>40</v>
      </c>
      <c r="G8" s="35">
        <f>F8-(SUM(I8:T8))</f>
        <v>30</v>
      </c>
      <c r="H8" s="36" t="str">
        <f t="shared" si="1"/>
        <v>OK</v>
      </c>
      <c r="I8" s="22">
        <v>0</v>
      </c>
      <c r="J8" s="22">
        <v>0</v>
      </c>
      <c r="K8" s="22">
        <v>10</v>
      </c>
      <c r="L8" s="22">
        <v>0</v>
      </c>
      <c r="M8" s="22">
        <v>0</v>
      </c>
      <c r="N8" s="22">
        <v>0</v>
      </c>
      <c r="O8" s="22">
        <v>0</v>
      </c>
      <c r="P8" s="22">
        <v>0</v>
      </c>
      <c r="Q8" s="22">
        <v>0</v>
      </c>
      <c r="R8" s="22">
        <v>0</v>
      </c>
      <c r="S8" s="22">
        <v>0</v>
      </c>
      <c r="T8" s="22">
        <v>0</v>
      </c>
    </row>
    <row r="9" spans="1:20" ht="20.100000000000001" customHeight="1" x14ac:dyDescent="0.25">
      <c r="A9" s="60"/>
      <c r="B9" s="61"/>
      <c r="C9" s="37">
        <v>6</v>
      </c>
      <c r="D9" s="24" t="s">
        <v>52</v>
      </c>
      <c r="E9" s="34">
        <v>6.8000000000000005E-2</v>
      </c>
      <c r="F9" s="38">
        <v>270</v>
      </c>
      <c r="G9" s="35">
        <f>F9-(SUM(I9:T9))</f>
        <v>165</v>
      </c>
      <c r="H9" s="36" t="str">
        <f t="shared" si="1"/>
        <v>OK</v>
      </c>
      <c r="I9" s="22">
        <v>5</v>
      </c>
      <c r="J9" s="22">
        <v>40</v>
      </c>
      <c r="K9" s="22">
        <v>0</v>
      </c>
      <c r="L9" s="22">
        <v>60</v>
      </c>
      <c r="M9" s="22">
        <v>0</v>
      </c>
      <c r="N9" s="22">
        <v>0</v>
      </c>
      <c r="O9" s="22">
        <v>0</v>
      </c>
      <c r="P9" s="22">
        <v>0</v>
      </c>
      <c r="Q9" s="22">
        <v>0</v>
      </c>
      <c r="R9" s="22">
        <v>0</v>
      </c>
      <c r="S9" s="22">
        <v>0</v>
      </c>
      <c r="T9" s="22">
        <v>0</v>
      </c>
    </row>
  </sheetData>
  <mergeCells count="18">
    <mergeCell ref="R1:R2"/>
    <mergeCell ref="S1:S2"/>
    <mergeCell ref="T1:T2"/>
    <mergeCell ref="N1:N2"/>
    <mergeCell ref="O1:O2"/>
    <mergeCell ref="P1:P2"/>
    <mergeCell ref="Q1:Q2"/>
    <mergeCell ref="A2:H2"/>
    <mergeCell ref="A4:A9"/>
    <mergeCell ref="B4:B9"/>
    <mergeCell ref="L1:L2"/>
    <mergeCell ref="M1:M2"/>
    <mergeCell ref="A1:C1"/>
    <mergeCell ref="D1:E1"/>
    <mergeCell ref="F1:H1"/>
    <mergeCell ref="I1:I2"/>
    <mergeCell ref="J1:J2"/>
    <mergeCell ref="K1:K2"/>
  </mergeCells>
  <conditionalFormatting sqref="M4:T9">
    <cfRule type="cellIs" dxfId="47" priority="4" stopIfTrue="1" operator="greaterThan">
      <formula>0</formula>
    </cfRule>
    <cfRule type="cellIs" dxfId="46" priority="5" stopIfTrue="1" operator="greaterThan">
      <formula>0</formula>
    </cfRule>
    <cfRule type="cellIs" dxfId="45" priority="6" stopIfTrue="1" operator="greaterThan">
      <formula>0</formula>
    </cfRule>
  </conditionalFormatting>
  <conditionalFormatting sqref="I4:L9">
    <cfRule type="cellIs" dxfId="44" priority="1" stopIfTrue="1" operator="greaterThan">
      <formula>0</formula>
    </cfRule>
    <cfRule type="cellIs" dxfId="43" priority="2" stopIfTrue="1" operator="greaterThan">
      <formula>0</formula>
    </cfRule>
    <cfRule type="cellIs" dxfId="42" priority="3" stopIfTrue="1" operator="greaterThan">
      <formula>0</formula>
    </cfRule>
  </conditionalFormatting>
  <pageMargins left="0.74791666666666667" right="0.74791666666666667" top="0.98402777777777772" bottom="0.98402777777777772" header="0.51180555555555551" footer="0.51180555555555551"/>
  <pageSetup paperSize="9" firstPageNumber="0" orientation="landscape" horizontalDpi="300" verticalDpi="300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9"/>
  <sheetViews>
    <sheetView zoomScale="84" zoomScaleNormal="84" workbookViewId="0">
      <selection activeCell="E22" sqref="E22"/>
    </sheetView>
  </sheetViews>
  <sheetFormatPr defaultColWidth="9.7109375" defaultRowHeight="15" x14ac:dyDescent="0.25"/>
  <cols>
    <col min="1" max="1" width="14.5703125" style="1" customWidth="1"/>
    <col min="2" max="2" width="7.42578125" style="2" customWidth="1"/>
    <col min="3" max="3" width="6" style="19" bestFit="1" customWidth="1"/>
    <col min="4" max="4" width="60.42578125" style="2" customWidth="1"/>
    <col min="5" max="5" width="12.7109375" style="1" bestFit="1" customWidth="1"/>
    <col min="6" max="6" width="11.28515625" style="23" customWidth="1"/>
    <col min="7" max="7" width="13.28515625" style="3" customWidth="1"/>
    <col min="8" max="8" width="12.5703125" style="20" customWidth="1"/>
    <col min="9" max="20" width="12" style="21" customWidth="1"/>
    <col min="21" max="16384" width="9.7109375" style="17"/>
  </cols>
  <sheetData>
    <row r="1" spans="1:20" ht="58.5" customHeight="1" x14ac:dyDescent="0.25">
      <c r="A1" s="62" t="s">
        <v>43</v>
      </c>
      <c r="B1" s="62"/>
      <c r="C1" s="62"/>
      <c r="D1" s="62" t="s">
        <v>44</v>
      </c>
      <c r="E1" s="62"/>
      <c r="F1" s="62" t="s">
        <v>45</v>
      </c>
      <c r="G1" s="62"/>
      <c r="H1" s="62"/>
      <c r="I1" s="63" t="s">
        <v>87</v>
      </c>
      <c r="J1" s="63" t="s">
        <v>46</v>
      </c>
      <c r="K1" s="63" t="s">
        <v>46</v>
      </c>
      <c r="L1" s="63" t="s">
        <v>46</v>
      </c>
      <c r="M1" s="63" t="s">
        <v>46</v>
      </c>
      <c r="N1" s="63" t="s">
        <v>46</v>
      </c>
      <c r="O1" s="63" t="s">
        <v>46</v>
      </c>
      <c r="P1" s="63" t="s">
        <v>46</v>
      </c>
      <c r="Q1" s="63" t="s">
        <v>46</v>
      </c>
      <c r="R1" s="63" t="s">
        <v>46</v>
      </c>
      <c r="S1" s="63" t="s">
        <v>46</v>
      </c>
      <c r="T1" s="63" t="s">
        <v>46</v>
      </c>
    </row>
    <row r="2" spans="1:20" ht="21.75" customHeight="1" x14ac:dyDescent="0.25">
      <c r="A2" s="62" t="s">
        <v>30</v>
      </c>
      <c r="B2" s="62"/>
      <c r="C2" s="62"/>
      <c r="D2" s="62"/>
      <c r="E2" s="62"/>
      <c r="F2" s="62"/>
      <c r="G2" s="62"/>
      <c r="H2" s="62"/>
      <c r="I2" s="63"/>
      <c r="J2" s="63"/>
      <c r="K2" s="63"/>
      <c r="L2" s="63"/>
      <c r="M2" s="63"/>
      <c r="N2" s="63"/>
      <c r="O2" s="63"/>
      <c r="P2" s="63"/>
      <c r="Q2" s="63"/>
      <c r="R2" s="63"/>
      <c r="S2" s="63"/>
      <c r="T2" s="63"/>
    </row>
    <row r="3" spans="1:20" s="18" customFormat="1" ht="30" x14ac:dyDescent="0.2">
      <c r="A3" s="27" t="s">
        <v>3</v>
      </c>
      <c r="B3" s="27" t="s">
        <v>1</v>
      </c>
      <c r="C3" s="28" t="s">
        <v>4</v>
      </c>
      <c r="D3" s="28" t="s">
        <v>5</v>
      </c>
      <c r="E3" s="29" t="s">
        <v>53</v>
      </c>
      <c r="F3" s="30" t="s">
        <v>27</v>
      </c>
      <c r="G3" s="31" t="s">
        <v>0</v>
      </c>
      <c r="H3" s="27" t="s">
        <v>6</v>
      </c>
      <c r="I3" s="42">
        <v>42502</v>
      </c>
      <c r="J3" s="32" t="s">
        <v>2</v>
      </c>
      <c r="K3" s="32" t="s">
        <v>2</v>
      </c>
      <c r="L3" s="32" t="s">
        <v>2</v>
      </c>
      <c r="M3" s="32" t="s">
        <v>2</v>
      </c>
      <c r="N3" s="32" t="s">
        <v>2</v>
      </c>
      <c r="O3" s="32" t="s">
        <v>2</v>
      </c>
      <c r="P3" s="32" t="s">
        <v>2</v>
      </c>
      <c r="Q3" s="32" t="s">
        <v>2</v>
      </c>
      <c r="R3" s="32" t="s">
        <v>2</v>
      </c>
      <c r="S3" s="32" t="s">
        <v>2</v>
      </c>
      <c r="T3" s="32" t="s">
        <v>2</v>
      </c>
    </row>
    <row r="4" spans="1:20" ht="20.100000000000001" customHeight="1" x14ac:dyDescent="0.25">
      <c r="A4" s="60" t="s">
        <v>39</v>
      </c>
      <c r="B4" s="61">
        <v>1</v>
      </c>
      <c r="C4" s="33">
        <v>1</v>
      </c>
      <c r="D4" s="25" t="s">
        <v>47</v>
      </c>
      <c r="E4" s="34">
        <v>0.09</v>
      </c>
      <c r="F4" s="38"/>
      <c r="G4" s="35">
        <f>F4-(SUM(I4:T4))</f>
        <v>0</v>
      </c>
      <c r="H4" s="36" t="str">
        <f>IF(G4&lt;0,"ATENÇÃO","OK")</f>
        <v>OK</v>
      </c>
      <c r="I4" s="22">
        <v>0</v>
      </c>
      <c r="J4" s="22">
        <v>0</v>
      </c>
      <c r="K4" s="22">
        <v>0</v>
      </c>
      <c r="L4" s="22">
        <v>0</v>
      </c>
      <c r="M4" s="22">
        <v>0</v>
      </c>
      <c r="N4" s="22">
        <v>0</v>
      </c>
      <c r="O4" s="22">
        <v>0</v>
      </c>
      <c r="P4" s="22">
        <v>0</v>
      </c>
      <c r="Q4" s="22">
        <v>0</v>
      </c>
      <c r="R4" s="22">
        <v>0</v>
      </c>
      <c r="S4" s="22">
        <v>0</v>
      </c>
      <c r="T4" s="22">
        <v>0</v>
      </c>
    </row>
    <row r="5" spans="1:20" ht="20.100000000000001" customHeight="1" x14ac:dyDescent="0.25">
      <c r="A5" s="60"/>
      <c r="B5" s="61"/>
      <c r="C5" s="33">
        <v>2</v>
      </c>
      <c r="D5" s="25" t="s">
        <v>48</v>
      </c>
      <c r="E5" s="34">
        <v>0.09</v>
      </c>
      <c r="F5" s="38">
        <v>10</v>
      </c>
      <c r="G5" s="35">
        <f t="shared" ref="G5:G7" si="0">F5-(SUM(I5:T5))</f>
        <v>10</v>
      </c>
      <c r="H5" s="36" t="str">
        <f t="shared" ref="H5:H9" si="1">IF(G5&lt;0,"ATENÇÃO","OK")</f>
        <v>OK</v>
      </c>
      <c r="I5" s="22">
        <v>0</v>
      </c>
      <c r="J5" s="22">
        <v>0</v>
      </c>
      <c r="K5" s="22">
        <v>0</v>
      </c>
      <c r="L5" s="22">
        <v>0</v>
      </c>
      <c r="M5" s="22">
        <v>0</v>
      </c>
      <c r="N5" s="22">
        <v>0</v>
      </c>
      <c r="O5" s="22">
        <v>0</v>
      </c>
      <c r="P5" s="22">
        <v>0</v>
      </c>
      <c r="Q5" s="22">
        <v>0</v>
      </c>
      <c r="R5" s="22">
        <v>0</v>
      </c>
      <c r="S5" s="22">
        <v>0</v>
      </c>
      <c r="T5" s="22">
        <v>0</v>
      </c>
    </row>
    <row r="6" spans="1:20" ht="20.100000000000001" customHeight="1" x14ac:dyDescent="0.25">
      <c r="A6" s="60"/>
      <c r="B6" s="61"/>
      <c r="C6" s="33">
        <v>3</v>
      </c>
      <c r="D6" s="25" t="s">
        <v>49</v>
      </c>
      <c r="E6" s="26">
        <v>0.09</v>
      </c>
      <c r="F6" s="38">
        <v>65</v>
      </c>
      <c r="G6" s="35">
        <f t="shared" si="0"/>
        <v>60</v>
      </c>
      <c r="H6" s="36" t="str">
        <f t="shared" si="1"/>
        <v>OK</v>
      </c>
      <c r="I6" s="22">
        <v>5</v>
      </c>
      <c r="J6" s="22">
        <v>0</v>
      </c>
      <c r="K6" s="22">
        <v>0</v>
      </c>
      <c r="L6" s="22">
        <v>0</v>
      </c>
      <c r="M6" s="22">
        <v>0</v>
      </c>
      <c r="N6" s="22">
        <v>0</v>
      </c>
      <c r="O6" s="22">
        <v>0</v>
      </c>
      <c r="P6" s="22">
        <v>0</v>
      </c>
      <c r="Q6" s="22">
        <v>0</v>
      </c>
      <c r="R6" s="22">
        <v>0</v>
      </c>
      <c r="S6" s="22">
        <v>0</v>
      </c>
      <c r="T6" s="22">
        <v>0</v>
      </c>
    </row>
    <row r="7" spans="1:20" ht="20.100000000000001" customHeight="1" x14ac:dyDescent="0.25">
      <c r="A7" s="60"/>
      <c r="B7" s="61"/>
      <c r="C7" s="33">
        <v>4</v>
      </c>
      <c r="D7" s="25" t="s">
        <v>50</v>
      </c>
      <c r="E7" s="34">
        <v>8.5000000000000006E-2</v>
      </c>
      <c r="F7" s="38">
        <v>5</v>
      </c>
      <c r="G7" s="35">
        <f t="shared" si="0"/>
        <v>5</v>
      </c>
      <c r="H7" s="36" t="str">
        <f t="shared" si="1"/>
        <v>OK</v>
      </c>
      <c r="I7" s="22">
        <v>0</v>
      </c>
      <c r="J7" s="22">
        <v>0</v>
      </c>
      <c r="K7" s="22">
        <v>0</v>
      </c>
      <c r="L7" s="22">
        <v>0</v>
      </c>
      <c r="M7" s="22">
        <v>0</v>
      </c>
      <c r="N7" s="22">
        <v>0</v>
      </c>
      <c r="O7" s="22">
        <v>0</v>
      </c>
      <c r="P7" s="22">
        <v>0</v>
      </c>
      <c r="Q7" s="22">
        <v>0</v>
      </c>
      <c r="R7" s="22">
        <v>0</v>
      </c>
      <c r="S7" s="22">
        <v>0</v>
      </c>
      <c r="T7" s="22">
        <v>0</v>
      </c>
    </row>
    <row r="8" spans="1:20" ht="20.100000000000001" customHeight="1" x14ac:dyDescent="0.25">
      <c r="A8" s="60"/>
      <c r="B8" s="61"/>
      <c r="C8" s="37">
        <v>5</v>
      </c>
      <c r="D8" s="24" t="s">
        <v>51</v>
      </c>
      <c r="E8" s="34">
        <v>0.08</v>
      </c>
      <c r="F8" s="38">
        <v>18</v>
      </c>
      <c r="G8" s="35">
        <f>F8-(SUM(I8:T8))</f>
        <v>18</v>
      </c>
      <c r="H8" s="36" t="str">
        <f t="shared" si="1"/>
        <v>OK</v>
      </c>
      <c r="I8" s="22">
        <v>0</v>
      </c>
      <c r="J8" s="22">
        <v>0</v>
      </c>
      <c r="K8" s="22">
        <v>0</v>
      </c>
      <c r="L8" s="22">
        <v>0</v>
      </c>
      <c r="M8" s="22">
        <v>0</v>
      </c>
      <c r="N8" s="22">
        <v>0</v>
      </c>
      <c r="O8" s="22">
        <v>0</v>
      </c>
      <c r="P8" s="22">
        <v>0</v>
      </c>
      <c r="Q8" s="22">
        <v>0</v>
      </c>
      <c r="R8" s="22">
        <v>0</v>
      </c>
      <c r="S8" s="22">
        <v>0</v>
      </c>
      <c r="T8" s="22">
        <v>0</v>
      </c>
    </row>
    <row r="9" spans="1:20" ht="20.100000000000001" customHeight="1" x14ac:dyDescent="0.25">
      <c r="A9" s="60"/>
      <c r="B9" s="61"/>
      <c r="C9" s="37">
        <v>6</v>
      </c>
      <c r="D9" s="24" t="s">
        <v>52</v>
      </c>
      <c r="E9" s="34">
        <v>6.8000000000000005E-2</v>
      </c>
      <c r="F9" s="38">
        <v>135</v>
      </c>
      <c r="G9" s="35">
        <f>F9-(SUM(I9:T9))</f>
        <v>135</v>
      </c>
      <c r="H9" s="36" t="str">
        <f t="shared" si="1"/>
        <v>OK</v>
      </c>
      <c r="I9" s="22">
        <v>0</v>
      </c>
      <c r="J9" s="22">
        <v>0</v>
      </c>
      <c r="K9" s="22">
        <v>0</v>
      </c>
      <c r="L9" s="22">
        <v>0</v>
      </c>
      <c r="M9" s="22">
        <v>0</v>
      </c>
      <c r="N9" s="22">
        <v>0</v>
      </c>
      <c r="O9" s="22">
        <v>0</v>
      </c>
      <c r="P9" s="22">
        <v>0</v>
      </c>
      <c r="Q9" s="22">
        <v>0</v>
      </c>
      <c r="R9" s="22">
        <v>0</v>
      </c>
      <c r="S9" s="22">
        <v>0</v>
      </c>
      <c r="T9" s="22">
        <v>0</v>
      </c>
    </row>
  </sheetData>
  <mergeCells count="18">
    <mergeCell ref="R1:R2"/>
    <mergeCell ref="S1:S2"/>
    <mergeCell ref="T1:T2"/>
    <mergeCell ref="N1:N2"/>
    <mergeCell ref="O1:O2"/>
    <mergeCell ref="P1:P2"/>
    <mergeCell ref="Q1:Q2"/>
    <mergeCell ref="A2:H2"/>
    <mergeCell ref="A4:A9"/>
    <mergeCell ref="B4:B9"/>
    <mergeCell ref="L1:L2"/>
    <mergeCell ref="M1:M2"/>
    <mergeCell ref="A1:C1"/>
    <mergeCell ref="D1:E1"/>
    <mergeCell ref="F1:H1"/>
    <mergeCell ref="I1:I2"/>
    <mergeCell ref="J1:J2"/>
    <mergeCell ref="K1:K2"/>
  </mergeCells>
  <conditionalFormatting sqref="J4:T9">
    <cfRule type="cellIs" dxfId="41" priority="4" stopIfTrue="1" operator="greaterThan">
      <formula>0</formula>
    </cfRule>
    <cfRule type="cellIs" dxfId="40" priority="5" stopIfTrue="1" operator="greaterThan">
      <formula>0</formula>
    </cfRule>
    <cfRule type="cellIs" dxfId="39" priority="6" stopIfTrue="1" operator="greaterThan">
      <formula>0</formula>
    </cfRule>
  </conditionalFormatting>
  <conditionalFormatting sqref="I4:I9">
    <cfRule type="cellIs" dxfId="38" priority="1" stopIfTrue="1" operator="greaterThan">
      <formula>0</formula>
    </cfRule>
    <cfRule type="cellIs" dxfId="37" priority="2" stopIfTrue="1" operator="greaterThan">
      <formula>0</formula>
    </cfRule>
    <cfRule type="cellIs" dxfId="36" priority="3" stopIfTrue="1" operator="greaterThan">
      <formula>0</formula>
    </cfRule>
  </conditionalFormatting>
  <pageMargins left="0.74791666666666667" right="0.74791666666666667" top="0.98402777777777772" bottom="0.98402777777777772" header="0.51180555555555551" footer="0.51180555555555551"/>
  <pageSetup paperSize="9" firstPageNumber="0" orientation="landscape" horizontalDpi="300" verticalDpi="300" r:id="rId1"/>
  <headerFooter alignWithMargins="0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T9"/>
  <sheetViews>
    <sheetView zoomScale="84" zoomScaleNormal="84" workbookViewId="0">
      <selection activeCell="F6" sqref="F6"/>
    </sheetView>
  </sheetViews>
  <sheetFormatPr defaultColWidth="9.7109375" defaultRowHeight="15" x14ac:dyDescent="0.25"/>
  <cols>
    <col min="1" max="1" width="14.5703125" style="1" customWidth="1"/>
    <col min="2" max="2" width="7.42578125" style="2" customWidth="1"/>
    <col min="3" max="3" width="6" style="19" bestFit="1" customWidth="1"/>
    <col min="4" max="4" width="60.42578125" style="2" customWidth="1"/>
    <col min="5" max="5" width="12.7109375" style="1" bestFit="1" customWidth="1"/>
    <col min="6" max="6" width="11.28515625" style="23" customWidth="1"/>
    <col min="7" max="7" width="13.28515625" style="3" customWidth="1"/>
    <col min="8" max="8" width="12.5703125" style="20" customWidth="1"/>
    <col min="9" max="9" width="11.5703125" style="21" bestFit="1" customWidth="1"/>
    <col min="10" max="20" width="12" style="21" customWidth="1"/>
    <col min="21" max="16384" width="9.7109375" style="17"/>
  </cols>
  <sheetData>
    <row r="1" spans="1:20" ht="58.5" customHeight="1" x14ac:dyDescent="0.25">
      <c r="A1" s="62" t="s">
        <v>43</v>
      </c>
      <c r="B1" s="62"/>
      <c r="C1" s="62"/>
      <c r="D1" s="62" t="s">
        <v>44</v>
      </c>
      <c r="E1" s="62"/>
      <c r="F1" s="62" t="s">
        <v>45</v>
      </c>
      <c r="G1" s="62"/>
      <c r="H1" s="62"/>
      <c r="I1" s="63" t="s">
        <v>79</v>
      </c>
      <c r="J1" s="63" t="s">
        <v>46</v>
      </c>
      <c r="K1" s="63" t="s">
        <v>46</v>
      </c>
      <c r="L1" s="63" t="s">
        <v>46</v>
      </c>
      <c r="M1" s="63" t="s">
        <v>46</v>
      </c>
      <c r="N1" s="63" t="s">
        <v>46</v>
      </c>
      <c r="O1" s="63" t="s">
        <v>46</v>
      </c>
      <c r="P1" s="63" t="s">
        <v>46</v>
      </c>
      <c r="Q1" s="63" t="s">
        <v>46</v>
      </c>
      <c r="R1" s="63" t="s">
        <v>46</v>
      </c>
      <c r="S1" s="63" t="s">
        <v>46</v>
      </c>
      <c r="T1" s="63" t="s">
        <v>46</v>
      </c>
    </row>
    <row r="2" spans="1:20" ht="21.75" customHeight="1" x14ac:dyDescent="0.25">
      <c r="A2" s="62" t="s">
        <v>34</v>
      </c>
      <c r="B2" s="62"/>
      <c r="C2" s="62"/>
      <c r="D2" s="62"/>
      <c r="E2" s="62"/>
      <c r="F2" s="62"/>
      <c r="G2" s="62"/>
      <c r="H2" s="62"/>
      <c r="I2" s="63"/>
      <c r="J2" s="63"/>
      <c r="K2" s="63"/>
      <c r="L2" s="63"/>
      <c r="M2" s="63"/>
      <c r="N2" s="63"/>
      <c r="O2" s="63"/>
      <c r="P2" s="63"/>
      <c r="Q2" s="63"/>
      <c r="R2" s="63"/>
      <c r="S2" s="63"/>
      <c r="T2" s="63"/>
    </row>
    <row r="3" spans="1:20" s="18" customFormat="1" ht="30" x14ac:dyDescent="0.2">
      <c r="A3" s="27" t="s">
        <v>3</v>
      </c>
      <c r="B3" s="27" t="s">
        <v>1</v>
      </c>
      <c r="C3" s="28" t="s">
        <v>4</v>
      </c>
      <c r="D3" s="28" t="s">
        <v>5</v>
      </c>
      <c r="E3" s="29" t="s">
        <v>53</v>
      </c>
      <c r="F3" s="30" t="s">
        <v>27</v>
      </c>
      <c r="G3" s="31" t="s">
        <v>0</v>
      </c>
      <c r="H3" s="27" t="s">
        <v>6</v>
      </c>
      <c r="I3" s="42">
        <v>42431</v>
      </c>
      <c r="J3" s="32" t="s">
        <v>2</v>
      </c>
      <c r="K3" s="32" t="s">
        <v>2</v>
      </c>
      <c r="L3" s="32" t="s">
        <v>2</v>
      </c>
      <c r="M3" s="32" t="s">
        <v>2</v>
      </c>
      <c r="N3" s="32" t="s">
        <v>2</v>
      </c>
      <c r="O3" s="32" t="s">
        <v>2</v>
      </c>
      <c r="P3" s="32" t="s">
        <v>2</v>
      </c>
      <c r="Q3" s="32" t="s">
        <v>2</v>
      </c>
      <c r="R3" s="32" t="s">
        <v>2</v>
      </c>
      <c r="S3" s="32" t="s">
        <v>2</v>
      </c>
      <c r="T3" s="32" t="s">
        <v>2</v>
      </c>
    </row>
    <row r="4" spans="1:20" ht="20.100000000000001" customHeight="1" x14ac:dyDescent="0.25">
      <c r="A4" s="60" t="s">
        <v>39</v>
      </c>
      <c r="B4" s="61">
        <v>1</v>
      </c>
      <c r="C4" s="33">
        <v>1</v>
      </c>
      <c r="D4" s="25" t="s">
        <v>47</v>
      </c>
      <c r="E4" s="34">
        <v>0.09</v>
      </c>
      <c r="F4" s="38">
        <v>5</v>
      </c>
      <c r="G4" s="35">
        <f>F4-(SUM(I4:T4))</f>
        <v>5</v>
      </c>
      <c r="H4" s="36" t="str">
        <f>IF(G4&lt;0,"ATENÇÃO","OK")</f>
        <v>OK</v>
      </c>
      <c r="I4" s="22">
        <v>0</v>
      </c>
      <c r="J4" s="22">
        <v>0</v>
      </c>
      <c r="K4" s="22">
        <v>0</v>
      </c>
      <c r="L4" s="22">
        <v>0</v>
      </c>
      <c r="M4" s="22">
        <v>0</v>
      </c>
      <c r="N4" s="22">
        <v>0</v>
      </c>
      <c r="O4" s="22">
        <v>0</v>
      </c>
      <c r="P4" s="22">
        <v>0</v>
      </c>
      <c r="Q4" s="22">
        <v>0</v>
      </c>
      <c r="R4" s="22">
        <v>0</v>
      </c>
      <c r="S4" s="22">
        <v>0</v>
      </c>
      <c r="T4" s="22">
        <v>0</v>
      </c>
    </row>
    <row r="5" spans="1:20" ht="20.100000000000001" customHeight="1" x14ac:dyDescent="0.25">
      <c r="A5" s="60"/>
      <c r="B5" s="61"/>
      <c r="C5" s="33">
        <v>2</v>
      </c>
      <c r="D5" s="25" t="s">
        <v>48</v>
      </c>
      <c r="E5" s="34">
        <v>0.09</v>
      </c>
      <c r="F5" s="38">
        <v>5</v>
      </c>
      <c r="G5" s="35">
        <f t="shared" ref="G5:G7" si="0">F5-(SUM(I5:T5))</f>
        <v>5</v>
      </c>
      <c r="H5" s="36" t="str">
        <f t="shared" ref="H5:H9" si="1">IF(G5&lt;0,"ATENÇÃO","OK")</f>
        <v>OK</v>
      </c>
      <c r="I5" s="22">
        <v>0</v>
      </c>
      <c r="J5" s="22">
        <v>0</v>
      </c>
      <c r="K5" s="22">
        <v>0</v>
      </c>
      <c r="L5" s="22">
        <v>0</v>
      </c>
      <c r="M5" s="22">
        <v>0</v>
      </c>
      <c r="N5" s="22">
        <v>0</v>
      </c>
      <c r="O5" s="22">
        <v>0</v>
      </c>
      <c r="P5" s="22">
        <v>0</v>
      </c>
      <c r="Q5" s="22">
        <v>0</v>
      </c>
      <c r="R5" s="22">
        <v>0</v>
      </c>
      <c r="S5" s="22">
        <v>0</v>
      </c>
      <c r="T5" s="22">
        <v>0</v>
      </c>
    </row>
    <row r="6" spans="1:20" ht="20.100000000000001" customHeight="1" x14ac:dyDescent="0.25">
      <c r="A6" s="60"/>
      <c r="B6" s="61"/>
      <c r="C6" s="33">
        <v>3</v>
      </c>
      <c r="D6" s="25" t="s">
        <v>49</v>
      </c>
      <c r="E6" s="26">
        <v>0.09</v>
      </c>
      <c r="F6" s="38">
        <f>75+10</f>
        <v>85</v>
      </c>
      <c r="G6" s="35">
        <f t="shared" si="0"/>
        <v>70</v>
      </c>
      <c r="H6" s="36" t="str">
        <f t="shared" si="1"/>
        <v>OK</v>
      </c>
      <c r="I6" s="22">
        <v>15</v>
      </c>
      <c r="J6" s="22">
        <v>0</v>
      </c>
      <c r="K6" s="22">
        <v>0</v>
      </c>
      <c r="L6" s="22">
        <v>0</v>
      </c>
      <c r="M6" s="22">
        <v>0</v>
      </c>
      <c r="N6" s="22">
        <v>0</v>
      </c>
      <c r="O6" s="22">
        <v>0</v>
      </c>
      <c r="P6" s="22">
        <v>0</v>
      </c>
      <c r="Q6" s="22">
        <v>0</v>
      </c>
      <c r="R6" s="22">
        <v>0</v>
      </c>
      <c r="S6" s="22">
        <v>0</v>
      </c>
      <c r="T6" s="22">
        <v>0</v>
      </c>
    </row>
    <row r="7" spans="1:20" ht="20.100000000000001" customHeight="1" x14ac:dyDescent="0.25">
      <c r="A7" s="60"/>
      <c r="B7" s="61"/>
      <c r="C7" s="33">
        <v>4</v>
      </c>
      <c r="D7" s="25" t="s">
        <v>50</v>
      </c>
      <c r="E7" s="34">
        <v>8.5000000000000006E-2</v>
      </c>
      <c r="F7" s="38"/>
      <c r="G7" s="35">
        <f t="shared" si="0"/>
        <v>0</v>
      </c>
      <c r="H7" s="36" t="str">
        <f t="shared" si="1"/>
        <v>OK</v>
      </c>
      <c r="I7" s="22">
        <v>0</v>
      </c>
      <c r="J7" s="22">
        <v>0</v>
      </c>
      <c r="K7" s="22">
        <v>0</v>
      </c>
      <c r="L7" s="22">
        <v>0</v>
      </c>
      <c r="M7" s="22">
        <v>0</v>
      </c>
      <c r="N7" s="22">
        <v>0</v>
      </c>
      <c r="O7" s="22">
        <v>0</v>
      </c>
      <c r="P7" s="22">
        <v>0</v>
      </c>
      <c r="Q7" s="22">
        <v>0</v>
      </c>
      <c r="R7" s="22">
        <v>0</v>
      </c>
      <c r="S7" s="22">
        <v>0</v>
      </c>
      <c r="T7" s="22">
        <v>0</v>
      </c>
    </row>
    <row r="8" spans="1:20" ht="20.100000000000001" customHeight="1" x14ac:dyDescent="0.25">
      <c r="A8" s="60"/>
      <c r="B8" s="61"/>
      <c r="C8" s="37">
        <v>5</v>
      </c>
      <c r="D8" s="24" t="s">
        <v>51</v>
      </c>
      <c r="E8" s="34">
        <v>0.08</v>
      </c>
      <c r="F8" s="38">
        <v>20</v>
      </c>
      <c r="G8" s="35">
        <f>F8-(SUM(I8:T8))</f>
        <v>20</v>
      </c>
      <c r="H8" s="36" t="str">
        <f t="shared" si="1"/>
        <v>OK</v>
      </c>
      <c r="I8" s="22">
        <v>0</v>
      </c>
      <c r="J8" s="22">
        <v>0</v>
      </c>
      <c r="K8" s="22">
        <v>0</v>
      </c>
      <c r="L8" s="22">
        <v>0</v>
      </c>
      <c r="M8" s="22">
        <v>0</v>
      </c>
      <c r="N8" s="22">
        <v>0</v>
      </c>
      <c r="O8" s="22">
        <v>0</v>
      </c>
      <c r="P8" s="22">
        <v>0</v>
      </c>
      <c r="Q8" s="22">
        <v>0</v>
      </c>
      <c r="R8" s="22">
        <v>0</v>
      </c>
      <c r="S8" s="22">
        <v>0</v>
      </c>
      <c r="T8" s="22">
        <v>0</v>
      </c>
    </row>
    <row r="9" spans="1:20" ht="20.100000000000001" customHeight="1" x14ac:dyDescent="0.25">
      <c r="A9" s="60"/>
      <c r="B9" s="61"/>
      <c r="C9" s="37">
        <v>6</v>
      </c>
      <c r="D9" s="24" t="s">
        <v>52</v>
      </c>
      <c r="E9" s="34">
        <v>6.8000000000000005E-2</v>
      </c>
      <c r="F9" s="38">
        <v>170</v>
      </c>
      <c r="G9" s="35">
        <f>F9-(SUM(I9:T9))</f>
        <v>170</v>
      </c>
      <c r="H9" s="36" t="str">
        <f t="shared" si="1"/>
        <v>OK</v>
      </c>
      <c r="I9" s="22">
        <v>0</v>
      </c>
      <c r="J9" s="22">
        <v>0</v>
      </c>
      <c r="K9" s="22">
        <v>0</v>
      </c>
      <c r="L9" s="22">
        <v>0</v>
      </c>
      <c r="M9" s="22">
        <v>0</v>
      </c>
      <c r="N9" s="22">
        <v>0</v>
      </c>
      <c r="O9" s="22">
        <v>0</v>
      </c>
      <c r="P9" s="22">
        <v>0</v>
      </c>
      <c r="Q9" s="22">
        <v>0</v>
      </c>
      <c r="R9" s="22">
        <v>0</v>
      </c>
      <c r="S9" s="22">
        <v>0</v>
      </c>
      <c r="T9" s="22">
        <v>0</v>
      </c>
    </row>
  </sheetData>
  <mergeCells count="18">
    <mergeCell ref="R1:R2"/>
    <mergeCell ref="S1:S2"/>
    <mergeCell ref="T1:T2"/>
    <mergeCell ref="N1:N2"/>
    <mergeCell ref="O1:O2"/>
    <mergeCell ref="P1:P2"/>
    <mergeCell ref="Q1:Q2"/>
    <mergeCell ref="A2:H2"/>
    <mergeCell ref="A4:A9"/>
    <mergeCell ref="B4:B9"/>
    <mergeCell ref="L1:L2"/>
    <mergeCell ref="M1:M2"/>
    <mergeCell ref="A1:C1"/>
    <mergeCell ref="D1:E1"/>
    <mergeCell ref="F1:H1"/>
    <mergeCell ref="I1:I2"/>
    <mergeCell ref="J1:J2"/>
    <mergeCell ref="K1:K2"/>
  </mergeCells>
  <conditionalFormatting sqref="J4:T9">
    <cfRule type="cellIs" dxfId="35" priority="4" stopIfTrue="1" operator="greaterThan">
      <formula>0</formula>
    </cfRule>
    <cfRule type="cellIs" dxfId="34" priority="5" stopIfTrue="1" operator="greaterThan">
      <formula>0</formula>
    </cfRule>
    <cfRule type="cellIs" dxfId="33" priority="6" stopIfTrue="1" operator="greaterThan">
      <formula>0</formula>
    </cfRule>
  </conditionalFormatting>
  <conditionalFormatting sqref="I4:I9">
    <cfRule type="cellIs" dxfId="32" priority="1" stopIfTrue="1" operator="greaterThan">
      <formula>0</formula>
    </cfRule>
    <cfRule type="cellIs" dxfId="31" priority="2" stopIfTrue="1" operator="greaterThan">
      <formula>0</formula>
    </cfRule>
    <cfRule type="cellIs" dxfId="30" priority="3" stopIfTrue="1" operator="greaterThan">
      <formula>0</formula>
    </cfRule>
  </conditionalFormatting>
  <pageMargins left="0.74791666666666667" right="0.74791666666666667" top="0.98402777777777772" bottom="0.98402777777777772" header="0.51180555555555551" footer="0.51180555555555551"/>
  <pageSetup paperSize="9" firstPageNumber="0" orientation="landscape" horizontalDpi="300" verticalDpi="300" r:id="rId1"/>
  <headerFooter alignWithMargins="0"/>
  <drawing r:id="rId2"/>
  <legacyDrawing r:id="rId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2"/>
  <sheetViews>
    <sheetView zoomScale="84" zoomScaleNormal="84" workbookViewId="0">
      <selection activeCell="I21" sqref="I21"/>
    </sheetView>
  </sheetViews>
  <sheetFormatPr defaultColWidth="9.7109375" defaultRowHeight="15" x14ac:dyDescent="0.25"/>
  <cols>
    <col min="1" max="1" width="14.5703125" style="1" customWidth="1"/>
    <col min="2" max="2" width="7.42578125" style="2" customWidth="1"/>
    <col min="3" max="3" width="6" style="19" bestFit="1" customWidth="1"/>
    <col min="4" max="4" width="60.42578125" style="2" customWidth="1"/>
    <col min="5" max="5" width="12.7109375" style="1" bestFit="1" customWidth="1"/>
    <col min="6" max="6" width="11.28515625" style="23" customWidth="1"/>
    <col min="7" max="7" width="13.28515625" style="3" customWidth="1"/>
    <col min="8" max="8" width="12.5703125" style="20" customWidth="1"/>
    <col min="9" max="20" width="12" style="21" customWidth="1"/>
    <col min="21" max="16384" width="9.7109375" style="17"/>
  </cols>
  <sheetData>
    <row r="1" spans="1:20" ht="58.5" customHeight="1" x14ac:dyDescent="0.25">
      <c r="A1" s="62" t="s">
        <v>43</v>
      </c>
      <c r="B1" s="62"/>
      <c r="C1" s="62"/>
      <c r="D1" s="62" t="s">
        <v>44</v>
      </c>
      <c r="E1" s="62"/>
      <c r="F1" s="62" t="s">
        <v>45</v>
      </c>
      <c r="G1" s="62"/>
      <c r="H1" s="62"/>
      <c r="I1" s="63" t="s">
        <v>61</v>
      </c>
      <c r="J1" s="63" t="s">
        <v>62</v>
      </c>
      <c r="K1" s="63" t="s">
        <v>46</v>
      </c>
      <c r="L1" s="63" t="s">
        <v>46</v>
      </c>
      <c r="M1" s="63" t="s">
        <v>46</v>
      </c>
      <c r="N1" s="63" t="s">
        <v>46</v>
      </c>
      <c r="O1" s="63" t="s">
        <v>46</v>
      </c>
      <c r="P1" s="63" t="s">
        <v>46</v>
      </c>
      <c r="Q1" s="63" t="s">
        <v>46</v>
      </c>
      <c r="R1" s="63" t="s">
        <v>46</v>
      </c>
      <c r="S1" s="63" t="s">
        <v>46</v>
      </c>
      <c r="T1" s="63" t="s">
        <v>46</v>
      </c>
    </row>
    <row r="2" spans="1:20" ht="21.75" customHeight="1" x14ac:dyDescent="0.25">
      <c r="A2" s="62" t="s">
        <v>32</v>
      </c>
      <c r="B2" s="62"/>
      <c r="C2" s="62"/>
      <c r="D2" s="62"/>
      <c r="E2" s="62"/>
      <c r="F2" s="62"/>
      <c r="G2" s="62"/>
      <c r="H2" s="62"/>
      <c r="I2" s="63"/>
      <c r="J2" s="63"/>
      <c r="K2" s="63"/>
      <c r="L2" s="63"/>
      <c r="M2" s="63"/>
      <c r="N2" s="63"/>
      <c r="O2" s="63"/>
      <c r="P2" s="63"/>
      <c r="Q2" s="63"/>
      <c r="R2" s="63"/>
      <c r="S2" s="63"/>
      <c r="T2" s="63"/>
    </row>
    <row r="3" spans="1:20" s="18" customFormat="1" ht="30" x14ac:dyDescent="0.2">
      <c r="A3" s="27" t="s">
        <v>3</v>
      </c>
      <c r="B3" s="27" t="s">
        <v>1</v>
      </c>
      <c r="C3" s="28" t="s">
        <v>4</v>
      </c>
      <c r="D3" s="28" t="s">
        <v>5</v>
      </c>
      <c r="E3" s="29" t="s">
        <v>53</v>
      </c>
      <c r="F3" s="30" t="s">
        <v>27</v>
      </c>
      <c r="G3" s="31" t="s">
        <v>0</v>
      </c>
      <c r="H3" s="27" t="s">
        <v>6</v>
      </c>
      <c r="I3" s="42">
        <v>42478</v>
      </c>
      <c r="J3" s="32" t="s">
        <v>63</v>
      </c>
      <c r="K3" s="32" t="s">
        <v>2</v>
      </c>
      <c r="L3" s="32" t="s">
        <v>2</v>
      </c>
      <c r="M3" s="32" t="s">
        <v>2</v>
      </c>
      <c r="N3" s="32" t="s">
        <v>2</v>
      </c>
      <c r="O3" s="32" t="s">
        <v>2</v>
      </c>
      <c r="P3" s="32" t="s">
        <v>2</v>
      </c>
      <c r="Q3" s="32" t="s">
        <v>2</v>
      </c>
      <c r="R3" s="32" t="s">
        <v>2</v>
      </c>
      <c r="S3" s="32" t="s">
        <v>2</v>
      </c>
      <c r="T3" s="32" t="s">
        <v>2</v>
      </c>
    </row>
    <row r="4" spans="1:20" ht="20.100000000000001" customHeight="1" x14ac:dyDescent="0.25">
      <c r="A4" s="60" t="s">
        <v>39</v>
      </c>
      <c r="B4" s="61">
        <v>1</v>
      </c>
      <c r="C4" s="33">
        <v>1</v>
      </c>
      <c r="D4" s="25" t="s">
        <v>47</v>
      </c>
      <c r="E4" s="34">
        <v>0.09</v>
      </c>
      <c r="F4" s="38">
        <v>15</v>
      </c>
      <c r="G4" s="35">
        <f>F4-(SUM(I4:T4))</f>
        <v>15</v>
      </c>
      <c r="H4" s="36" t="str">
        <f>IF(G4&lt;0,"ATENÇÃO","OK")</f>
        <v>OK</v>
      </c>
      <c r="I4" s="22">
        <v>0</v>
      </c>
      <c r="J4" s="22">
        <v>0</v>
      </c>
      <c r="K4" s="22">
        <v>0</v>
      </c>
      <c r="L4" s="22">
        <v>0</v>
      </c>
      <c r="M4" s="22">
        <v>0</v>
      </c>
      <c r="N4" s="22">
        <v>0</v>
      </c>
      <c r="O4" s="22">
        <v>0</v>
      </c>
      <c r="P4" s="22">
        <v>0</v>
      </c>
      <c r="Q4" s="22">
        <v>0</v>
      </c>
      <c r="R4" s="22">
        <v>0</v>
      </c>
      <c r="S4" s="22">
        <v>0</v>
      </c>
      <c r="T4" s="22">
        <v>0</v>
      </c>
    </row>
    <row r="5" spans="1:20" ht="20.100000000000001" customHeight="1" x14ac:dyDescent="0.25">
      <c r="A5" s="60"/>
      <c r="B5" s="61"/>
      <c r="C5" s="33">
        <v>2</v>
      </c>
      <c r="D5" s="25" t="s">
        <v>48</v>
      </c>
      <c r="E5" s="34">
        <v>0.09</v>
      </c>
      <c r="F5" s="38">
        <v>55</v>
      </c>
      <c r="G5" s="35">
        <f>F5-(SUM(I5:T5))</f>
        <v>35</v>
      </c>
      <c r="H5" s="36" t="str">
        <f t="shared" ref="H5:H9" si="0">IF(G5&lt;0,"ATENÇÃO","OK")</f>
        <v>OK</v>
      </c>
      <c r="I5" s="22">
        <v>20</v>
      </c>
      <c r="J5" s="22">
        <v>0</v>
      </c>
      <c r="K5" s="22">
        <v>0</v>
      </c>
      <c r="L5" s="22">
        <v>0</v>
      </c>
      <c r="M5" s="22">
        <v>0</v>
      </c>
      <c r="N5" s="22">
        <v>0</v>
      </c>
      <c r="O5" s="22">
        <v>0</v>
      </c>
      <c r="P5" s="22">
        <v>0</v>
      </c>
      <c r="Q5" s="22">
        <v>0</v>
      </c>
      <c r="R5" s="22">
        <v>0</v>
      </c>
      <c r="S5" s="22">
        <v>0</v>
      </c>
      <c r="T5" s="22">
        <v>0</v>
      </c>
    </row>
    <row r="6" spans="1:20" ht="20.100000000000001" customHeight="1" x14ac:dyDescent="0.25">
      <c r="A6" s="60"/>
      <c r="B6" s="61"/>
      <c r="C6" s="33">
        <v>3</v>
      </c>
      <c r="D6" s="25" t="s">
        <v>49</v>
      </c>
      <c r="E6" s="26">
        <v>0.09</v>
      </c>
      <c r="F6" s="38">
        <v>95</v>
      </c>
      <c r="G6" s="35">
        <f t="shared" ref="G6:G7" si="1">F6-(SUM(I6:T6))</f>
        <v>75</v>
      </c>
      <c r="H6" s="36" t="str">
        <f t="shared" si="0"/>
        <v>OK</v>
      </c>
      <c r="I6" s="22">
        <v>20</v>
      </c>
      <c r="J6" s="22">
        <v>0</v>
      </c>
      <c r="K6" s="22">
        <v>0</v>
      </c>
      <c r="L6" s="22">
        <v>0</v>
      </c>
      <c r="M6" s="22">
        <v>0</v>
      </c>
      <c r="N6" s="22">
        <v>0</v>
      </c>
      <c r="O6" s="22">
        <v>0</v>
      </c>
      <c r="P6" s="22">
        <v>0</v>
      </c>
      <c r="Q6" s="22">
        <v>0</v>
      </c>
      <c r="R6" s="22">
        <v>0</v>
      </c>
      <c r="S6" s="22">
        <v>0</v>
      </c>
      <c r="T6" s="22">
        <v>0</v>
      </c>
    </row>
    <row r="7" spans="1:20" ht="20.100000000000001" customHeight="1" x14ac:dyDescent="0.25">
      <c r="A7" s="60"/>
      <c r="B7" s="61"/>
      <c r="C7" s="33">
        <v>4</v>
      </c>
      <c r="D7" s="25" t="s">
        <v>50</v>
      </c>
      <c r="E7" s="34">
        <v>8.5000000000000006E-2</v>
      </c>
      <c r="F7" s="38">
        <v>100</v>
      </c>
      <c r="G7" s="35">
        <f t="shared" si="1"/>
        <v>65</v>
      </c>
      <c r="H7" s="36" t="str">
        <f t="shared" si="0"/>
        <v>OK</v>
      </c>
      <c r="I7" s="22">
        <v>20</v>
      </c>
      <c r="J7" s="22">
        <v>15</v>
      </c>
      <c r="K7" s="22">
        <v>0</v>
      </c>
      <c r="L7" s="22">
        <v>0</v>
      </c>
      <c r="M7" s="22">
        <v>0</v>
      </c>
      <c r="N7" s="22">
        <v>0</v>
      </c>
      <c r="O7" s="22">
        <v>0</v>
      </c>
      <c r="P7" s="22">
        <v>0</v>
      </c>
      <c r="Q7" s="22">
        <v>0</v>
      </c>
      <c r="R7" s="22">
        <v>0</v>
      </c>
      <c r="S7" s="22">
        <v>0</v>
      </c>
      <c r="T7" s="22">
        <v>0</v>
      </c>
    </row>
    <row r="8" spans="1:20" ht="20.100000000000001" customHeight="1" x14ac:dyDescent="0.25">
      <c r="A8" s="60"/>
      <c r="B8" s="61"/>
      <c r="C8" s="37">
        <v>5</v>
      </c>
      <c r="D8" s="24" t="s">
        <v>51</v>
      </c>
      <c r="E8" s="34">
        <v>0.08</v>
      </c>
      <c r="F8" s="38">
        <v>20</v>
      </c>
      <c r="G8" s="35">
        <f>F8-(SUM(I8:T8))</f>
        <v>20</v>
      </c>
      <c r="H8" s="36" t="str">
        <f t="shared" si="0"/>
        <v>OK</v>
      </c>
      <c r="I8" s="22">
        <v>0</v>
      </c>
      <c r="J8" s="22">
        <v>0</v>
      </c>
      <c r="K8" s="22">
        <v>0</v>
      </c>
      <c r="L8" s="22">
        <v>0</v>
      </c>
      <c r="M8" s="22">
        <v>0</v>
      </c>
      <c r="N8" s="22">
        <v>0</v>
      </c>
      <c r="O8" s="22">
        <v>0</v>
      </c>
      <c r="P8" s="22">
        <v>0</v>
      </c>
      <c r="Q8" s="22">
        <v>0</v>
      </c>
      <c r="R8" s="22">
        <v>0</v>
      </c>
      <c r="S8" s="22">
        <v>0</v>
      </c>
      <c r="T8" s="22">
        <v>0</v>
      </c>
    </row>
    <row r="9" spans="1:20" ht="20.100000000000001" customHeight="1" x14ac:dyDescent="0.25">
      <c r="A9" s="60"/>
      <c r="B9" s="61"/>
      <c r="C9" s="37">
        <v>6</v>
      </c>
      <c r="D9" s="24" t="s">
        <v>52</v>
      </c>
      <c r="E9" s="34">
        <v>6.8000000000000005E-2</v>
      </c>
      <c r="F9" s="38">
        <v>50</v>
      </c>
      <c r="G9" s="35">
        <f>F9-(SUM(I9:T9))</f>
        <v>50</v>
      </c>
      <c r="H9" s="36" t="str">
        <f t="shared" si="0"/>
        <v>OK</v>
      </c>
      <c r="I9" s="22">
        <v>0</v>
      </c>
      <c r="J9" s="22">
        <v>0</v>
      </c>
      <c r="K9" s="22">
        <v>0</v>
      </c>
      <c r="L9" s="22">
        <v>0</v>
      </c>
      <c r="M9" s="22">
        <v>0</v>
      </c>
      <c r="N9" s="22">
        <v>0</v>
      </c>
      <c r="O9" s="22">
        <v>0</v>
      </c>
      <c r="P9" s="22">
        <v>0</v>
      </c>
      <c r="Q9" s="22">
        <v>0</v>
      </c>
      <c r="R9" s="22">
        <v>0</v>
      </c>
      <c r="S9" s="22">
        <v>0</v>
      </c>
      <c r="T9" s="22">
        <v>0</v>
      </c>
    </row>
    <row r="12" spans="1:20" x14ac:dyDescent="0.25">
      <c r="T12" s="17"/>
    </row>
  </sheetData>
  <mergeCells count="18">
    <mergeCell ref="R1:R2"/>
    <mergeCell ref="S1:S2"/>
    <mergeCell ref="T1:T2"/>
    <mergeCell ref="N1:N2"/>
    <mergeCell ref="O1:O2"/>
    <mergeCell ref="P1:P2"/>
    <mergeCell ref="Q1:Q2"/>
    <mergeCell ref="A2:H2"/>
    <mergeCell ref="A4:A9"/>
    <mergeCell ref="B4:B9"/>
    <mergeCell ref="L1:L2"/>
    <mergeCell ref="M1:M2"/>
    <mergeCell ref="A1:C1"/>
    <mergeCell ref="D1:E1"/>
    <mergeCell ref="F1:H1"/>
    <mergeCell ref="I1:I2"/>
    <mergeCell ref="J1:J2"/>
    <mergeCell ref="K1:K2"/>
  </mergeCells>
  <conditionalFormatting sqref="K4:T9">
    <cfRule type="cellIs" dxfId="29" priority="4" stopIfTrue="1" operator="greaterThan">
      <formula>0</formula>
    </cfRule>
    <cfRule type="cellIs" dxfId="28" priority="5" stopIfTrue="1" operator="greaterThan">
      <formula>0</formula>
    </cfRule>
    <cfRule type="cellIs" dxfId="27" priority="6" stopIfTrue="1" operator="greaterThan">
      <formula>0</formula>
    </cfRule>
  </conditionalFormatting>
  <conditionalFormatting sqref="I4:J9">
    <cfRule type="cellIs" dxfId="26" priority="1" stopIfTrue="1" operator="greaterThan">
      <formula>0</formula>
    </cfRule>
    <cfRule type="cellIs" dxfId="25" priority="2" stopIfTrue="1" operator="greaterThan">
      <formula>0</formula>
    </cfRule>
    <cfRule type="cellIs" dxfId="24" priority="3" stopIfTrue="1" operator="greaterThan">
      <formula>0</formula>
    </cfRule>
  </conditionalFormatting>
  <pageMargins left="0.74791666666666667" right="0.74791666666666667" top="0.98402777777777772" bottom="0.98402777777777772" header="0.51180555555555551" footer="0.51180555555555551"/>
  <pageSetup paperSize="9" firstPageNumber="0" orientation="landscape" horizontalDpi="300" verticalDpi="300" r:id="rId1"/>
  <headerFooter alignWithMargins="0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T9"/>
  <sheetViews>
    <sheetView zoomScale="84" zoomScaleNormal="84" workbookViewId="0">
      <selection activeCell="M17" sqref="M17"/>
    </sheetView>
  </sheetViews>
  <sheetFormatPr defaultColWidth="9.7109375" defaultRowHeight="15" x14ac:dyDescent="0.25"/>
  <cols>
    <col min="1" max="1" width="14.5703125" style="1" customWidth="1"/>
    <col min="2" max="2" width="7.42578125" style="2" customWidth="1"/>
    <col min="3" max="3" width="6" style="19" bestFit="1" customWidth="1"/>
    <col min="4" max="4" width="60.42578125" style="2" customWidth="1"/>
    <col min="5" max="5" width="12.7109375" style="1" bestFit="1" customWidth="1"/>
    <col min="6" max="6" width="11.28515625" style="23" customWidth="1"/>
    <col min="7" max="7" width="13.28515625" style="3" customWidth="1"/>
    <col min="8" max="8" width="12.5703125" style="20" customWidth="1"/>
    <col min="9" max="20" width="12" style="21" customWidth="1"/>
    <col min="21" max="16384" width="9.7109375" style="17"/>
  </cols>
  <sheetData>
    <row r="1" spans="1:20" ht="58.5" customHeight="1" x14ac:dyDescent="0.25">
      <c r="A1" s="62" t="s">
        <v>43</v>
      </c>
      <c r="B1" s="62"/>
      <c r="C1" s="62"/>
      <c r="D1" s="62" t="s">
        <v>44</v>
      </c>
      <c r="E1" s="62"/>
      <c r="F1" s="62" t="s">
        <v>45</v>
      </c>
      <c r="G1" s="62"/>
      <c r="H1" s="62"/>
      <c r="I1" s="63" t="s">
        <v>70</v>
      </c>
      <c r="J1" s="63" t="s">
        <v>71</v>
      </c>
      <c r="K1" s="63" t="s">
        <v>72</v>
      </c>
      <c r="L1" s="63" t="s">
        <v>73</v>
      </c>
      <c r="M1" s="63" t="s">
        <v>74</v>
      </c>
      <c r="N1" s="63" t="s">
        <v>75</v>
      </c>
      <c r="O1" s="63" t="s">
        <v>76</v>
      </c>
      <c r="P1" s="63" t="s">
        <v>77</v>
      </c>
      <c r="Q1" s="63" t="s">
        <v>46</v>
      </c>
      <c r="R1" s="63" t="s">
        <v>46</v>
      </c>
      <c r="S1" s="63" t="s">
        <v>46</v>
      </c>
      <c r="T1" s="63" t="s">
        <v>46</v>
      </c>
    </row>
    <row r="2" spans="1:20" ht="21.75" customHeight="1" x14ac:dyDescent="0.25">
      <c r="A2" s="62" t="s">
        <v>33</v>
      </c>
      <c r="B2" s="62"/>
      <c r="C2" s="62"/>
      <c r="D2" s="62"/>
      <c r="E2" s="62"/>
      <c r="F2" s="62"/>
      <c r="G2" s="62"/>
      <c r="H2" s="62"/>
      <c r="I2" s="63"/>
      <c r="J2" s="63"/>
      <c r="K2" s="63"/>
      <c r="L2" s="63"/>
      <c r="M2" s="63"/>
      <c r="N2" s="63"/>
      <c r="O2" s="63"/>
      <c r="P2" s="63"/>
      <c r="Q2" s="63"/>
      <c r="R2" s="63"/>
      <c r="S2" s="63"/>
      <c r="T2" s="63"/>
    </row>
    <row r="3" spans="1:20" s="18" customFormat="1" ht="30" x14ac:dyDescent="0.2">
      <c r="A3" s="27" t="s">
        <v>3</v>
      </c>
      <c r="B3" s="27" t="s">
        <v>1</v>
      </c>
      <c r="C3" s="28" t="s">
        <v>4</v>
      </c>
      <c r="D3" s="28" t="s">
        <v>5</v>
      </c>
      <c r="E3" s="29" t="s">
        <v>53</v>
      </c>
      <c r="F3" s="30" t="s">
        <v>27</v>
      </c>
      <c r="G3" s="31" t="s">
        <v>0</v>
      </c>
      <c r="H3" s="27" t="s">
        <v>6</v>
      </c>
      <c r="I3" s="42">
        <v>42475</v>
      </c>
      <c r="J3" s="42">
        <v>42515</v>
      </c>
      <c r="K3" s="42">
        <v>42536</v>
      </c>
      <c r="L3" s="42">
        <v>42557</v>
      </c>
      <c r="M3" s="42">
        <v>42527</v>
      </c>
      <c r="N3" s="42">
        <v>42566</v>
      </c>
      <c r="O3" s="42">
        <v>42573</v>
      </c>
      <c r="P3" s="42">
        <v>42573</v>
      </c>
      <c r="Q3" s="32" t="s">
        <v>2</v>
      </c>
      <c r="R3" s="32" t="s">
        <v>2</v>
      </c>
      <c r="S3" s="32" t="s">
        <v>2</v>
      </c>
      <c r="T3" s="32" t="s">
        <v>2</v>
      </c>
    </row>
    <row r="4" spans="1:20" ht="20.100000000000001" customHeight="1" x14ac:dyDescent="0.25">
      <c r="A4" s="60" t="s">
        <v>39</v>
      </c>
      <c r="B4" s="61">
        <v>1</v>
      </c>
      <c r="C4" s="33">
        <v>1</v>
      </c>
      <c r="D4" s="25" t="s">
        <v>47</v>
      </c>
      <c r="E4" s="34">
        <v>0.09</v>
      </c>
      <c r="F4" s="38">
        <v>20</v>
      </c>
      <c r="G4" s="35">
        <f>F4-(SUM(I4:T4))</f>
        <v>20</v>
      </c>
      <c r="H4" s="36" t="str">
        <f>IF(G4&lt;0,"ATENÇÃO","OK")</f>
        <v>OK</v>
      </c>
      <c r="I4" s="22">
        <v>0</v>
      </c>
      <c r="J4" s="22">
        <v>0</v>
      </c>
      <c r="K4" s="22">
        <v>0</v>
      </c>
      <c r="L4" s="22">
        <v>0</v>
      </c>
      <c r="M4" s="22">
        <v>0</v>
      </c>
      <c r="N4" s="22">
        <v>0</v>
      </c>
      <c r="O4" s="22">
        <v>0</v>
      </c>
      <c r="P4" s="22">
        <v>0</v>
      </c>
      <c r="Q4" s="22">
        <v>0</v>
      </c>
      <c r="R4" s="22">
        <v>0</v>
      </c>
      <c r="S4" s="22">
        <v>0</v>
      </c>
      <c r="T4" s="22">
        <v>0</v>
      </c>
    </row>
    <row r="5" spans="1:20" ht="20.100000000000001" customHeight="1" x14ac:dyDescent="0.25">
      <c r="A5" s="60"/>
      <c r="B5" s="61"/>
      <c r="C5" s="33">
        <v>2</v>
      </c>
      <c r="D5" s="25" t="s">
        <v>48</v>
      </c>
      <c r="E5" s="34">
        <v>0.09</v>
      </c>
      <c r="F5" s="38">
        <v>55</v>
      </c>
      <c r="G5" s="35">
        <f t="shared" ref="G5:G7" si="0">F5-(SUM(I5:T5))</f>
        <v>52</v>
      </c>
      <c r="H5" s="36" t="str">
        <f t="shared" ref="H5:H9" si="1">IF(G5&lt;0,"ATENÇÃO","OK")</f>
        <v>OK</v>
      </c>
      <c r="I5" s="22">
        <v>1</v>
      </c>
      <c r="J5" s="22">
        <v>0</v>
      </c>
      <c r="K5" s="22">
        <v>0</v>
      </c>
      <c r="L5" s="22">
        <v>2</v>
      </c>
      <c r="M5" s="22">
        <v>0</v>
      </c>
      <c r="N5" s="22">
        <v>0</v>
      </c>
      <c r="O5" s="22">
        <v>0</v>
      </c>
      <c r="P5" s="22">
        <v>0</v>
      </c>
      <c r="Q5" s="22">
        <v>0</v>
      </c>
      <c r="R5" s="22">
        <v>0</v>
      </c>
      <c r="S5" s="22">
        <v>0</v>
      </c>
      <c r="T5" s="22">
        <v>0</v>
      </c>
    </row>
    <row r="6" spans="1:20" ht="20.100000000000001" customHeight="1" x14ac:dyDescent="0.25">
      <c r="A6" s="60"/>
      <c r="B6" s="61"/>
      <c r="C6" s="33">
        <v>3</v>
      </c>
      <c r="D6" s="25" t="s">
        <v>49</v>
      </c>
      <c r="E6" s="26">
        <v>0.09</v>
      </c>
      <c r="F6" s="38">
        <v>100</v>
      </c>
      <c r="G6" s="35">
        <f t="shared" si="0"/>
        <v>73</v>
      </c>
      <c r="H6" s="36" t="str">
        <f t="shared" si="1"/>
        <v>OK</v>
      </c>
      <c r="I6" s="22">
        <v>0</v>
      </c>
      <c r="J6" s="22">
        <v>6</v>
      </c>
      <c r="K6" s="22">
        <v>2</v>
      </c>
      <c r="L6" s="22">
        <v>0</v>
      </c>
      <c r="M6" s="22">
        <v>2</v>
      </c>
      <c r="N6" s="22">
        <v>2</v>
      </c>
      <c r="O6" s="22">
        <v>3</v>
      </c>
      <c r="P6" s="22">
        <v>12</v>
      </c>
      <c r="Q6" s="22">
        <v>0</v>
      </c>
      <c r="R6" s="22">
        <v>0</v>
      </c>
      <c r="S6" s="22">
        <v>0</v>
      </c>
      <c r="T6" s="22">
        <v>0</v>
      </c>
    </row>
    <row r="7" spans="1:20" ht="20.100000000000001" customHeight="1" x14ac:dyDescent="0.25">
      <c r="A7" s="60"/>
      <c r="B7" s="61"/>
      <c r="C7" s="33">
        <v>4</v>
      </c>
      <c r="D7" s="25" t="s">
        <v>50</v>
      </c>
      <c r="E7" s="34">
        <v>8.5000000000000006E-2</v>
      </c>
      <c r="F7" s="38">
        <v>20</v>
      </c>
      <c r="G7" s="35">
        <f t="shared" si="0"/>
        <v>20</v>
      </c>
      <c r="H7" s="36" t="str">
        <f t="shared" si="1"/>
        <v>OK</v>
      </c>
      <c r="I7" s="22">
        <v>0</v>
      </c>
      <c r="J7" s="22">
        <v>0</v>
      </c>
      <c r="K7" s="22">
        <v>0</v>
      </c>
      <c r="L7" s="22">
        <v>0</v>
      </c>
      <c r="M7" s="22">
        <v>0</v>
      </c>
      <c r="N7" s="22">
        <v>0</v>
      </c>
      <c r="O7" s="22">
        <v>0</v>
      </c>
      <c r="P7" s="22">
        <v>0</v>
      </c>
      <c r="Q7" s="22">
        <v>0</v>
      </c>
      <c r="R7" s="22">
        <v>0</v>
      </c>
      <c r="S7" s="22">
        <v>0</v>
      </c>
      <c r="T7" s="22">
        <v>0</v>
      </c>
    </row>
    <row r="8" spans="1:20" ht="20.100000000000001" customHeight="1" x14ac:dyDescent="0.25">
      <c r="A8" s="60"/>
      <c r="B8" s="61"/>
      <c r="C8" s="37">
        <v>5</v>
      </c>
      <c r="D8" s="24" t="s">
        <v>51</v>
      </c>
      <c r="E8" s="34">
        <v>0.08</v>
      </c>
      <c r="F8" s="38">
        <v>80</v>
      </c>
      <c r="G8" s="35">
        <f>F8-(SUM(I8:T8))</f>
        <v>80</v>
      </c>
      <c r="H8" s="36" t="str">
        <f t="shared" si="1"/>
        <v>OK</v>
      </c>
      <c r="I8" s="22">
        <v>0</v>
      </c>
      <c r="J8" s="22">
        <v>0</v>
      </c>
      <c r="K8" s="22">
        <v>0</v>
      </c>
      <c r="L8" s="22">
        <v>0</v>
      </c>
      <c r="M8" s="22">
        <v>0</v>
      </c>
      <c r="N8" s="22">
        <v>0</v>
      </c>
      <c r="O8" s="22">
        <v>0</v>
      </c>
      <c r="P8" s="22">
        <v>0</v>
      </c>
      <c r="Q8" s="22">
        <v>0</v>
      </c>
      <c r="R8" s="22">
        <v>0</v>
      </c>
      <c r="S8" s="22">
        <v>0</v>
      </c>
      <c r="T8" s="22">
        <v>0</v>
      </c>
    </row>
    <row r="9" spans="1:20" ht="20.100000000000001" customHeight="1" x14ac:dyDescent="0.25">
      <c r="A9" s="60"/>
      <c r="B9" s="61"/>
      <c r="C9" s="37">
        <v>6</v>
      </c>
      <c r="D9" s="24" t="s">
        <v>52</v>
      </c>
      <c r="E9" s="34">
        <v>6.8000000000000005E-2</v>
      </c>
      <c r="F9" s="38">
        <v>60</v>
      </c>
      <c r="G9" s="35">
        <f>F9-(SUM(I9:T9))</f>
        <v>59</v>
      </c>
      <c r="H9" s="36" t="str">
        <f t="shared" si="1"/>
        <v>OK</v>
      </c>
      <c r="I9" s="22">
        <v>1</v>
      </c>
      <c r="J9" s="22">
        <v>0</v>
      </c>
      <c r="K9" s="22">
        <v>0</v>
      </c>
      <c r="L9" s="22">
        <v>0</v>
      </c>
      <c r="M9" s="22">
        <v>0</v>
      </c>
      <c r="N9" s="22">
        <v>0</v>
      </c>
      <c r="O9" s="22">
        <v>0</v>
      </c>
      <c r="P9" s="22">
        <v>0</v>
      </c>
      <c r="Q9" s="22">
        <v>0</v>
      </c>
      <c r="R9" s="22">
        <v>0</v>
      </c>
      <c r="S9" s="22">
        <v>0</v>
      </c>
      <c r="T9" s="22">
        <v>0</v>
      </c>
    </row>
  </sheetData>
  <mergeCells count="18">
    <mergeCell ref="R1:R2"/>
    <mergeCell ref="A2:H2"/>
    <mergeCell ref="S1:S2"/>
    <mergeCell ref="T1:T2"/>
    <mergeCell ref="N1:N2"/>
    <mergeCell ref="O1:O2"/>
    <mergeCell ref="P1:P2"/>
    <mergeCell ref="Q1:Q2"/>
    <mergeCell ref="A4:A9"/>
    <mergeCell ref="B4:B9"/>
    <mergeCell ref="L1:L2"/>
    <mergeCell ref="M1:M2"/>
    <mergeCell ref="A1:C1"/>
    <mergeCell ref="D1:E1"/>
    <mergeCell ref="F1:H1"/>
    <mergeCell ref="I1:I2"/>
    <mergeCell ref="J1:J2"/>
    <mergeCell ref="K1:K2"/>
  </mergeCells>
  <conditionalFormatting sqref="Q4:T9">
    <cfRule type="cellIs" dxfId="23" priority="4" stopIfTrue="1" operator="greaterThan">
      <formula>0</formula>
    </cfRule>
    <cfRule type="cellIs" dxfId="22" priority="5" stopIfTrue="1" operator="greaterThan">
      <formula>0</formula>
    </cfRule>
    <cfRule type="cellIs" dxfId="21" priority="6" stopIfTrue="1" operator="greaterThan">
      <formula>0</formula>
    </cfRule>
  </conditionalFormatting>
  <conditionalFormatting sqref="I4:P9">
    <cfRule type="cellIs" dxfId="20" priority="1" stopIfTrue="1" operator="greaterThan">
      <formula>0</formula>
    </cfRule>
    <cfRule type="cellIs" dxfId="19" priority="2" stopIfTrue="1" operator="greaterThan">
      <formula>0</formula>
    </cfRule>
    <cfRule type="cellIs" dxfId="18" priority="3" stopIfTrue="1" operator="greaterThan">
      <formula>0</formula>
    </cfRule>
  </conditionalFormatting>
  <pageMargins left="0.74791666666666667" right="0.74791666666666667" top="0.98402777777777772" bottom="0.98402777777777772" header="0.51180555555555551" footer="0.51180555555555551"/>
  <pageSetup paperSize="9" firstPageNumber="0" orientation="landscape" horizontalDpi="300" verticalDpi="300" r:id="rId1"/>
  <headerFooter alignWithMargins="0"/>
  <drawing r:id="rId2"/>
  <legacyDrawing r:id="rId3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T9"/>
  <sheetViews>
    <sheetView zoomScale="80" zoomScaleNormal="80" workbookViewId="0">
      <selection activeCell="H23" sqref="H23"/>
    </sheetView>
  </sheetViews>
  <sheetFormatPr defaultColWidth="9.7109375" defaultRowHeight="15" x14ac:dyDescent="0.25"/>
  <cols>
    <col min="1" max="1" width="14.5703125" style="1" customWidth="1"/>
    <col min="2" max="2" width="7.42578125" style="2" customWidth="1"/>
    <col min="3" max="3" width="6" style="19" bestFit="1" customWidth="1"/>
    <col min="4" max="4" width="60.42578125" style="2" customWidth="1"/>
    <col min="5" max="5" width="12.7109375" style="1" bestFit="1" customWidth="1"/>
    <col min="6" max="6" width="12" style="23" customWidth="1"/>
    <col min="7" max="7" width="13.28515625" style="3" customWidth="1"/>
    <col min="8" max="8" width="12.5703125" style="20" customWidth="1"/>
    <col min="9" max="20" width="12" style="21" customWidth="1"/>
    <col min="21" max="16384" width="9.7109375" style="17"/>
  </cols>
  <sheetData>
    <row r="1" spans="1:20" ht="58.5" customHeight="1" x14ac:dyDescent="0.25">
      <c r="A1" s="62" t="s">
        <v>43</v>
      </c>
      <c r="B1" s="62"/>
      <c r="C1" s="62"/>
      <c r="D1" s="62" t="s">
        <v>44</v>
      </c>
      <c r="E1" s="62"/>
      <c r="F1" s="62" t="s">
        <v>45</v>
      </c>
      <c r="G1" s="62"/>
      <c r="H1" s="62"/>
      <c r="I1" s="63" t="s">
        <v>46</v>
      </c>
      <c r="J1" s="63" t="s">
        <v>46</v>
      </c>
      <c r="K1" s="63" t="s">
        <v>46</v>
      </c>
      <c r="L1" s="63" t="s">
        <v>46</v>
      </c>
      <c r="M1" s="63" t="s">
        <v>46</v>
      </c>
      <c r="N1" s="63" t="s">
        <v>46</v>
      </c>
      <c r="O1" s="63" t="s">
        <v>46</v>
      </c>
      <c r="P1" s="63" t="s">
        <v>46</v>
      </c>
      <c r="Q1" s="63" t="s">
        <v>46</v>
      </c>
      <c r="R1" s="63" t="s">
        <v>46</v>
      </c>
      <c r="S1" s="63" t="s">
        <v>46</v>
      </c>
      <c r="T1" s="63" t="s">
        <v>46</v>
      </c>
    </row>
    <row r="2" spans="1:20" ht="21.75" customHeight="1" x14ac:dyDescent="0.25">
      <c r="A2" s="62" t="s">
        <v>55</v>
      </c>
      <c r="B2" s="62"/>
      <c r="C2" s="62"/>
      <c r="D2" s="62"/>
      <c r="E2" s="62"/>
      <c r="F2" s="62"/>
      <c r="G2" s="62"/>
      <c r="H2" s="62"/>
      <c r="I2" s="63"/>
      <c r="J2" s="63"/>
      <c r="K2" s="63"/>
      <c r="L2" s="63"/>
      <c r="M2" s="63"/>
      <c r="N2" s="63"/>
      <c r="O2" s="63"/>
      <c r="P2" s="63"/>
      <c r="Q2" s="63"/>
      <c r="R2" s="63"/>
      <c r="S2" s="63"/>
      <c r="T2" s="63"/>
    </row>
    <row r="3" spans="1:20" s="18" customFormat="1" ht="30" x14ac:dyDescent="0.2">
      <c r="A3" s="27" t="s">
        <v>3</v>
      </c>
      <c r="B3" s="27" t="s">
        <v>1</v>
      </c>
      <c r="C3" s="28" t="s">
        <v>4</v>
      </c>
      <c r="D3" s="28" t="s">
        <v>5</v>
      </c>
      <c r="E3" s="29" t="s">
        <v>53</v>
      </c>
      <c r="F3" s="30" t="s">
        <v>27</v>
      </c>
      <c r="G3" s="31" t="s">
        <v>0</v>
      </c>
      <c r="H3" s="27" t="s">
        <v>6</v>
      </c>
      <c r="I3" s="32" t="s">
        <v>2</v>
      </c>
      <c r="J3" s="32" t="s">
        <v>2</v>
      </c>
      <c r="K3" s="32" t="s">
        <v>2</v>
      </c>
      <c r="L3" s="32" t="s">
        <v>2</v>
      </c>
      <c r="M3" s="32" t="s">
        <v>2</v>
      </c>
      <c r="N3" s="32" t="s">
        <v>2</v>
      </c>
      <c r="O3" s="32" t="s">
        <v>2</v>
      </c>
      <c r="P3" s="32" t="s">
        <v>2</v>
      </c>
      <c r="Q3" s="32" t="s">
        <v>2</v>
      </c>
      <c r="R3" s="32" t="s">
        <v>2</v>
      </c>
      <c r="S3" s="32" t="s">
        <v>2</v>
      </c>
      <c r="T3" s="32" t="s">
        <v>2</v>
      </c>
    </row>
    <row r="4" spans="1:20" ht="20.100000000000001" customHeight="1" x14ac:dyDescent="0.25">
      <c r="A4" s="60" t="s">
        <v>39</v>
      </c>
      <c r="B4" s="61">
        <v>1</v>
      </c>
      <c r="C4" s="33">
        <v>1</v>
      </c>
      <c r="D4" s="25" t="s">
        <v>47</v>
      </c>
      <c r="E4" s="34">
        <v>0.09</v>
      </c>
      <c r="F4" s="38"/>
      <c r="G4" s="35">
        <f>F4-(SUM(I4:T4))</f>
        <v>0</v>
      </c>
      <c r="H4" s="36" t="str">
        <f>IF(G4&lt;0,"ATENÇÃO","OK")</f>
        <v>OK</v>
      </c>
      <c r="I4" s="22">
        <v>0</v>
      </c>
      <c r="J4" s="22">
        <v>0</v>
      </c>
      <c r="K4" s="22">
        <v>0</v>
      </c>
      <c r="L4" s="22">
        <v>0</v>
      </c>
      <c r="M4" s="22">
        <v>0</v>
      </c>
      <c r="N4" s="22">
        <v>0</v>
      </c>
      <c r="O4" s="22">
        <v>0</v>
      </c>
      <c r="P4" s="22">
        <v>0</v>
      </c>
      <c r="Q4" s="22">
        <v>0</v>
      </c>
      <c r="R4" s="22">
        <v>0</v>
      </c>
      <c r="S4" s="22">
        <v>0</v>
      </c>
      <c r="T4" s="22">
        <v>0</v>
      </c>
    </row>
    <row r="5" spans="1:20" ht="20.100000000000001" customHeight="1" x14ac:dyDescent="0.25">
      <c r="A5" s="60"/>
      <c r="B5" s="61"/>
      <c r="C5" s="33">
        <v>2</v>
      </c>
      <c r="D5" s="25" t="s">
        <v>48</v>
      </c>
      <c r="E5" s="34">
        <v>0.09</v>
      </c>
      <c r="F5" s="38"/>
      <c r="G5" s="35">
        <f t="shared" ref="G5:G7" si="0">F5-(SUM(I5:T5))</f>
        <v>0</v>
      </c>
      <c r="H5" s="36" t="str">
        <f t="shared" ref="H5:H9" si="1">IF(G5&lt;0,"ATENÇÃO","OK")</f>
        <v>OK</v>
      </c>
      <c r="I5" s="22">
        <v>0</v>
      </c>
      <c r="J5" s="22">
        <v>0</v>
      </c>
      <c r="K5" s="22">
        <v>0</v>
      </c>
      <c r="L5" s="22">
        <v>0</v>
      </c>
      <c r="M5" s="22">
        <v>0</v>
      </c>
      <c r="N5" s="22">
        <v>0</v>
      </c>
      <c r="O5" s="22">
        <v>0</v>
      </c>
      <c r="P5" s="22">
        <v>0</v>
      </c>
      <c r="Q5" s="22">
        <v>0</v>
      </c>
      <c r="R5" s="22">
        <v>0</v>
      </c>
      <c r="S5" s="22">
        <v>0</v>
      </c>
      <c r="T5" s="22">
        <v>0</v>
      </c>
    </row>
    <row r="6" spans="1:20" ht="20.100000000000001" customHeight="1" x14ac:dyDescent="0.25">
      <c r="A6" s="60"/>
      <c r="B6" s="61"/>
      <c r="C6" s="33">
        <v>3</v>
      </c>
      <c r="D6" s="25" t="s">
        <v>49</v>
      </c>
      <c r="E6" s="26">
        <v>0.09</v>
      </c>
      <c r="F6" s="38">
        <f>120-10</f>
        <v>110</v>
      </c>
      <c r="G6" s="35">
        <f t="shared" si="0"/>
        <v>80</v>
      </c>
      <c r="H6" s="36" t="str">
        <f t="shared" si="1"/>
        <v>OK</v>
      </c>
      <c r="I6" s="22">
        <v>30</v>
      </c>
      <c r="J6" s="22">
        <v>0</v>
      </c>
      <c r="K6" s="22">
        <v>0</v>
      </c>
      <c r="L6" s="22">
        <v>0</v>
      </c>
      <c r="M6" s="22">
        <v>0</v>
      </c>
      <c r="N6" s="22">
        <v>0</v>
      </c>
      <c r="O6" s="22">
        <v>0</v>
      </c>
      <c r="P6" s="22">
        <v>0</v>
      </c>
      <c r="Q6" s="22">
        <v>0</v>
      </c>
      <c r="R6" s="22">
        <v>0</v>
      </c>
      <c r="S6" s="22">
        <v>0</v>
      </c>
      <c r="T6" s="22">
        <v>0</v>
      </c>
    </row>
    <row r="7" spans="1:20" ht="20.100000000000001" customHeight="1" x14ac:dyDescent="0.25">
      <c r="A7" s="60"/>
      <c r="B7" s="61"/>
      <c r="C7" s="33">
        <v>4</v>
      </c>
      <c r="D7" s="25" t="s">
        <v>50</v>
      </c>
      <c r="E7" s="34">
        <v>8.5000000000000006E-2</v>
      </c>
      <c r="F7" s="38"/>
      <c r="G7" s="35">
        <f t="shared" si="0"/>
        <v>0</v>
      </c>
      <c r="H7" s="36" t="str">
        <f t="shared" si="1"/>
        <v>OK</v>
      </c>
      <c r="I7" s="22">
        <v>0</v>
      </c>
      <c r="J7" s="22">
        <v>0</v>
      </c>
      <c r="K7" s="22">
        <v>0</v>
      </c>
      <c r="L7" s="22">
        <v>0</v>
      </c>
      <c r="M7" s="22">
        <v>0</v>
      </c>
      <c r="N7" s="22">
        <v>0</v>
      </c>
      <c r="O7" s="22">
        <v>0</v>
      </c>
      <c r="P7" s="22">
        <v>0</v>
      </c>
      <c r="Q7" s="22">
        <v>0</v>
      </c>
      <c r="R7" s="22">
        <v>0</v>
      </c>
      <c r="S7" s="22">
        <v>0</v>
      </c>
      <c r="T7" s="22">
        <v>0</v>
      </c>
    </row>
    <row r="8" spans="1:20" ht="20.100000000000001" customHeight="1" x14ac:dyDescent="0.25">
      <c r="A8" s="60"/>
      <c r="B8" s="61"/>
      <c r="C8" s="37">
        <v>5</v>
      </c>
      <c r="D8" s="24" t="s">
        <v>51</v>
      </c>
      <c r="E8" s="34">
        <v>0.08</v>
      </c>
      <c r="F8" s="38"/>
      <c r="G8" s="35">
        <f>F8-(SUM(I8:T8))</f>
        <v>0</v>
      </c>
      <c r="H8" s="36" t="str">
        <f t="shared" si="1"/>
        <v>OK</v>
      </c>
      <c r="I8" s="22">
        <v>0</v>
      </c>
      <c r="J8" s="22">
        <v>0</v>
      </c>
      <c r="K8" s="22">
        <v>0</v>
      </c>
      <c r="L8" s="22">
        <v>0</v>
      </c>
      <c r="M8" s="22">
        <v>0</v>
      </c>
      <c r="N8" s="22">
        <v>0</v>
      </c>
      <c r="O8" s="22">
        <v>0</v>
      </c>
      <c r="P8" s="22">
        <v>0</v>
      </c>
      <c r="Q8" s="22">
        <v>0</v>
      </c>
      <c r="R8" s="22">
        <v>0</v>
      </c>
      <c r="S8" s="22">
        <v>0</v>
      </c>
      <c r="T8" s="22">
        <v>0</v>
      </c>
    </row>
    <row r="9" spans="1:20" ht="20.100000000000001" customHeight="1" x14ac:dyDescent="0.25">
      <c r="A9" s="60"/>
      <c r="B9" s="61"/>
      <c r="C9" s="37">
        <v>6</v>
      </c>
      <c r="D9" s="24" t="s">
        <v>52</v>
      </c>
      <c r="E9" s="34">
        <v>6.8000000000000005E-2</v>
      </c>
      <c r="F9" s="38"/>
      <c r="G9" s="35">
        <f>F9-(SUM(I9:T9))</f>
        <v>0</v>
      </c>
      <c r="H9" s="36" t="str">
        <f t="shared" si="1"/>
        <v>OK</v>
      </c>
      <c r="I9" s="22">
        <v>0</v>
      </c>
      <c r="J9" s="22">
        <v>0</v>
      </c>
      <c r="K9" s="22">
        <v>0</v>
      </c>
      <c r="L9" s="22">
        <v>0</v>
      </c>
      <c r="M9" s="22">
        <v>0</v>
      </c>
      <c r="N9" s="22">
        <v>0</v>
      </c>
      <c r="O9" s="22">
        <v>0</v>
      </c>
      <c r="P9" s="22">
        <v>0</v>
      </c>
      <c r="Q9" s="22">
        <v>0</v>
      </c>
      <c r="R9" s="22">
        <v>0</v>
      </c>
      <c r="S9" s="22">
        <v>0</v>
      </c>
      <c r="T9" s="22">
        <v>0</v>
      </c>
    </row>
  </sheetData>
  <mergeCells count="18">
    <mergeCell ref="A2:H2"/>
    <mergeCell ref="A4:A9"/>
    <mergeCell ref="B4:B9"/>
    <mergeCell ref="L1:L2"/>
    <mergeCell ref="M1:M2"/>
    <mergeCell ref="A1:C1"/>
    <mergeCell ref="D1:E1"/>
    <mergeCell ref="F1:H1"/>
    <mergeCell ref="I1:I2"/>
    <mergeCell ref="J1:J2"/>
    <mergeCell ref="K1:K2"/>
    <mergeCell ref="R1:R2"/>
    <mergeCell ref="S1:S2"/>
    <mergeCell ref="T1:T2"/>
    <mergeCell ref="N1:N2"/>
    <mergeCell ref="O1:O2"/>
    <mergeCell ref="P1:P2"/>
    <mergeCell ref="Q1:Q2"/>
  </mergeCells>
  <conditionalFormatting sqref="J4:T9">
    <cfRule type="cellIs" dxfId="17" priority="4" stopIfTrue="1" operator="greaterThan">
      <formula>0</formula>
    </cfRule>
    <cfRule type="cellIs" dxfId="16" priority="5" stopIfTrue="1" operator="greaterThan">
      <formula>0</formula>
    </cfRule>
    <cfRule type="cellIs" dxfId="15" priority="6" stopIfTrue="1" operator="greaterThan">
      <formula>0</formula>
    </cfRule>
  </conditionalFormatting>
  <conditionalFormatting sqref="I4:I9">
    <cfRule type="cellIs" dxfId="14" priority="1" stopIfTrue="1" operator="greaterThan">
      <formula>0</formula>
    </cfRule>
    <cfRule type="cellIs" dxfId="13" priority="2" stopIfTrue="1" operator="greaterThan">
      <formula>0</formula>
    </cfRule>
    <cfRule type="cellIs" dxfId="12" priority="3" stopIfTrue="1" operator="greaterThan">
      <formula>0</formula>
    </cfRule>
  </conditionalFormatting>
  <pageMargins left="0.511811024" right="0.511811024" top="0.78740157499999996" bottom="0.78740157499999996" header="0.31496062000000002" footer="0.31496062000000002"/>
  <legacy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9"/>
  <sheetViews>
    <sheetView zoomScale="84" zoomScaleNormal="84" workbookViewId="0">
      <selection activeCell="I6" sqref="I6"/>
    </sheetView>
  </sheetViews>
  <sheetFormatPr defaultColWidth="9.7109375" defaultRowHeight="15" x14ac:dyDescent="0.25"/>
  <cols>
    <col min="1" max="1" width="14.5703125" style="1" customWidth="1"/>
    <col min="2" max="2" width="7.42578125" style="2" customWidth="1"/>
    <col min="3" max="3" width="6" style="19" bestFit="1" customWidth="1"/>
    <col min="4" max="4" width="60.42578125" style="2" customWidth="1"/>
    <col min="5" max="5" width="12.7109375" style="1" bestFit="1" customWidth="1"/>
    <col min="6" max="6" width="12" style="23" customWidth="1"/>
    <col min="7" max="7" width="13.28515625" style="3" customWidth="1"/>
    <col min="8" max="8" width="12.5703125" style="20" customWidth="1"/>
    <col min="9" max="20" width="12" style="21" customWidth="1"/>
    <col min="21" max="16384" width="9.7109375" style="17"/>
  </cols>
  <sheetData>
    <row r="1" spans="1:20" ht="58.5" customHeight="1" x14ac:dyDescent="0.25">
      <c r="A1" s="62" t="s">
        <v>43</v>
      </c>
      <c r="B1" s="62"/>
      <c r="C1" s="62"/>
      <c r="D1" s="62" t="s">
        <v>44</v>
      </c>
      <c r="E1" s="62"/>
      <c r="F1" s="62" t="s">
        <v>45</v>
      </c>
      <c r="G1" s="62"/>
      <c r="H1" s="62"/>
      <c r="I1" s="63" t="s">
        <v>92</v>
      </c>
      <c r="J1" s="63" t="s">
        <v>46</v>
      </c>
      <c r="K1" s="63" t="s">
        <v>46</v>
      </c>
      <c r="L1" s="63" t="s">
        <v>46</v>
      </c>
      <c r="M1" s="63" t="s">
        <v>46</v>
      </c>
      <c r="N1" s="63" t="s">
        <v>46</v>
      </c>
      <c r="O1" s="63" t="s">
        <v>46</v>
      </c>
      <c r="P1" s="63" t="s">
        <v>46</v>
      </c>
      <c r="Q1" s="63" t="s">
        <v>46</v>
      </c>
      <c r="R1" s="63" t="s">
        <v>46</v>
      </c>
      <c r="S1" s="63" t="s">
        <v>46</v>
      </c>
      <c r="T1" s="63" t="s">
        <v>46</v>
      </c>
    </row>
    <row r="2" spans="1:20" ht="21.75" customHeight="1" x14ac:dyDescent="0.25">
      <c r="A2" s="62" t="s">
        <v>35</v>
      </c>
      <c r="B2" s="62"/>
      <c r="C2" s="62"/>
      <c r="D2" s="62"/>
      <c r="E2" s="62"/>
      <c r="F2" s="62"/>
      <c r="G2" s="62"/>
      <c r="H2" s="62"/>
      <c r="I2" s="63"/>
      <c r="J2" s="63"/>
      <c r="K2" s="63"/>
      <c r="L2" s="63"/>
      <c r="M2" s="63"/>
      <c r="N2" s="63"/>
      <c r="O2" s="63"/>
      <c r="P2" s="63"/>
      <c r="Q2" s="63"/>
      <c r="R2" s="63"/>
      <c r="S2" s="63"/>
      <c r="T2" s="63"/>
    </row>
    <row r="3" spans="1:20" s="18" customFormat="1" ht="30" x14ac:dyDescent="0.2">
      <c r="A3" s="27" t="s">
        <v>3</v>
      </c>
      <c r="B3" s="27" t="s">
        <v>1</v>
      </c>
      <c r="C3" s="28" t="s">
        <v>4</v>
      </c>
      <c r="D3" s="28" t="s">
        <v>5</v>
      </c>
      <c r="E3" s="29" t="s">
        <v>53</v>
      </c>
      <c r="F3" s="30" t="s">
        <v>27</v>
      </c>
      <c r="G3" s="31" t="s">
        <v>0</v>
      </c>
      <c r="H3" s="27" t="s">
        <v>6</v>
      </c>
      <c r="I3" s="42">
        <v>42502</v>
      </c>
      <c r="J3" s="32" t="s">
        <v>2</v>
      </c>
      <c r="K3" s="32" t="s">
        <v>2</v>
      </c>
      <c r="L3" s="32" t="s">
        <v>2</v>
      </c>
      <c r="M3" s="32" t="s">
        <v>2</v>
      </c>
      <c r="N3" s="32" t="s">
        <v>2</v>
      </c>
      <c r="O3" s="32" t="s">
        <v>2</v>
      </c>
      <c r="P3" s="32" t="s">
        <v>2</v>
      </c>
      <c r="Q3" s="32" t="s">
        <v>2</v>
      </c>
      <c r="R3" s="32" t="s">
        <v>2</v>
      </c>
      <c r="S3" s="32" t="s">
        <v>2</v>
      </c>
      <c r="T3" s="32" t="s">
        <v>2</v>
      </c>
    </row>
    <row r="4" spans="1:20" ht="20.100000000000001" customHeight="1" x14ac:dyDescent="0.25">
      <c r="A4" s="60" t="s">
        <v>39</v>
      </c>
      <c r="B4" s="61">
        <v>1</v>
      </c>
      <c r="C4" s="33">
        <v>1</v>
      </c>
      <c r="D4" s="25" t="s">
        <v>47</v>
      </c>
      <c r="E4" s="34">
        <v>0.09</v>
      </c>
      <c r="F4" s="38">
        <v>20</v>
      </c>
      <c r="G4" s="35">
        <f>F4-(SUM(I4:T4))</f>
        <v>20</v>
      </c>
      <c r="H4" s="36" t="str">
        <f>IF(G4&lt;0,"ATENÇÃO","OK")</f>
        <v>OK</v>
      </c>
      <c r="I4" s="22">
        <v>0</v>
      </c>
      <c r="J4" s="22">
        <v>0</v>
      </c>
      <c r="K4" s="22">
        <v>0</v>
      </c>
      <c r="L4" s="22">
        <v>0</v>
      </c>
      <c r="M4" s="22">
        <v>0</v>
      </c>
      <c r="N4" s="22">
        <v>0</v>
      </c>
      <c r="O4" s="22">
        <v>0</v>
      </c>
      <c r="P4" s="22">
        <v>0</v>
      </c>
      <c r="Q4" s="22">
        <v>0</v>
      </c>
      <c r="R4" s="22">
        <v>0</v>
      </c>
      <c r="S4" s="22">
        <v>0</v>
      </c>
      <c r="T4" s="22">
        <v>0</v>
      </c>
    </row>
    <row r="5" spans="1:20" ht="20.100000000000001" customHeight="1" x14ac:dyDescent="0.25">
      <c r="A5" s="60"/>
      <c r="B5" s="61"/>
      <c r="C5" s="33">
        <v>2</v>
      </c>
      <c r="D5" s="25" t="s">
        <v>48</v>
      </c>
      <c r="E5" s="34">
        <v>0.09</v>
      </c>
      <c r="F5" s="38">
        <v>35</v>
      </c>
      <c r="G5" s="35">
        <f t="shared" ref="G5:G7" si="0">F5-(SUM(I5:T5))</f>
        <v>35</v>
      </c>
      <c r="H5" s="36" t="str">
        <f t="shared" ref="H5:H9" si="1">IF(G5&lt;0,"ATENÇÃO","OK")</f>
        <v>OK</v>
      </c>
      <c r="I5" s="22">
        <v>0</v>
      </c>
      <c r="J5" s="22">
        <v>0</v>
      </c>
      <c r="K5" s="22">
        <v>0</v>
      </c>
      <c r="L5" s="22">
        <v>0</v>
      </c>
      <c r="M5" s="22">
        <v>0</v>
      </c>
      <c r="N5" s="22">
        <v>0</v>
      </c>
      <c r="O5" s="22">
        <v>0</v>
      </c>
      <c r="P5" s="22">
        <v>0</v>
      </c>
      <c r="Q5" s="22">
        <v>0</v>
      </c>
      <c r="R5" s="22">
        <v>0</v>
      </c>
      <c r="S5" s="22">
        <v>0</v>
      </c>
      <c r="T5" s="22">
        <v>0</v>
      </c>
    </row>
    <row r="6" spans="1:20" ht="20.100000000000001" customHeight="1" x14ac:dyDescent="0.25">
      <c r="A6" s="60"/>
      <c r="B6" s="61"/>
      <c r="C6" s="33">
        <v>3</v>
      </c>
      <c r="D6" s="25" t="s">
        <v>49</v>
      </c>
      <c r="E6" s="26">
        <v>0.09</v>
      </c>
      <c r="F6" s="38">
        <v>60</v>
      </c>
      <c r="G6" s="35">
        <f t="shared" si="0"/>
        <v>58</v>
      </c>
      <c r="H6" s="36" t="str">
        <f t="shared" si="1"/>
        <v>OK</v>
      </c>
      <c r="I6" s="22">
        <v>2</v>
      </c>
      <c r="J6" s="22">
        <v>0</v>
      </c>
      <c r="K6" s="22">
        <v>0</v>
      </c>
      <c r="L6" s="22">
        <v>0</v>
      </c>
      <c r="M6" s="22">
        <v>0</v>
      </c>
      <c r="N6" s="22">
        <v>0</v>
      </c>
      <c r="O6" s="22">
        <v>0</v>
      </c>
      <c r="P6" s="22">
        <v>0</v>
      </c>
      <c r="Q6" s="22">
        <v>0</v>
      </c>
      <c r="R6" s="22">
        <v>0</v>
      </c>
      <c r="S6" s="22">
        <v>0</v>
      </c>
      <c r="T6" s="22">
        <v>0</v>
      </c>
    </row>
    <row r="7" spans="1:20" ht="20.100000000000001" customHeight="1" x14ac:dyDescent="0.25">
      <c r="A7" s="60"/>
      <c r="B7" s="61"/>
      <c r="C7" s="33">
        <v>4</v>
      </c>
      <c r="D7" s="25" t="s">
        <v>50</v>
      </c>
      <c r="E7" s="34">
        <v>8.5000000000000006E-2</v>
      </c>
      <c r="F7" s="38">
        <v>20</v>
      </c>
      <c r="G7" s="35">
        <f t="shared" si="0"/>
        <v>20</v>
      </c>
      <c r="H7" s="36" t="str">
        <f t="shared" si="1"/>
        <v>OK</v>
      </c>
      <c r="I7" s="22">
        <v>0</v>
      </c>
      <c r="J7" s="22">
        <v>0</v>
      </c>
      <c r="K7" s="22">
        <v>0</v>
      </c>
      <c r="L7" s="22">
        <v>0</v>
      </c>
      <c r="M7" s="22">
        <v>0</v>
      </c>
      <c r="N7" s="22">
        <v>0</v>
      </c>
      <c r="O7" s="22">
        <v>0</v>
      </c>
      <c r="P7" s="22">
        <v>0</v>
      </c>
      <c r="Q7" s="22">
        <v>0</v>
      </c>
      <c r="R7" s="22">
        <v>0</v>
      </c>
      <c r="S7" s="22">
        <v>0</v>
      </c>
      <c r="T7" s="22">
        <v>0</v>
      </c>
    </row>
    <row r="8" spans="1:20" ht="20.100000000000001" customHeight="1" x14ac:dyDescent="0.25">
      <c r="A8" s="60"/>
      <c r="B8" s="61"/>
      <c r="C8" s="37">
        <v>5</v>
      </c>
      <c r="D8" s="24" t="s">
        <v>51</v>
      </c>
      <c r="E8" s="34">
        <v>0.08</v>
      </c>
      <c r="F8" s="38">
        <v>40</v>
      </c>
      <c r="G8" s="35">
        <f>F8-(SUM(I8:T8))</f>
        <v>40</v>
      </c>
      <c r="H8" s="36" t="str">
        <f t="shared" si="1"/>
        <v>OK</v>
      </c>
      <c r="I8" s="22">
        <v>0</v>
      </c>
      <c r="J8" s="22">
        <v>0</v>
      </c>
      <c r="K8" s="22">
        <v>0</v>
      </c>
      <c r="L8" s="22">
        <v>0</v>
      </c>
      <c r="M8" s="22">
        <v>0</v>
      </c>
      <c r="N8" s="22">
        <v>0</v>
      </c>
      <c r="O8" s="22">
        <v>0</v>
      </c>
      <c r="P8" s="22">
        <v>0</v>
      </c>
      <c r="Q8" s="22">
        <v>0</v>
      </c>
      <c r="R8" s="22">
        <v>0</v>
      </c>
      <c r="S8" s="22">
        <v>0</v>
      </c>
      <c r="T8" s="22">
        <v>0</v>
      </c>
    </row>
    <row r="9" spans="1:20" ht="20.100000000000001" customHeight="1" x14ac:dyDescent="0.25">
      <c r="A9" s="60"/>
      <c r="B9" s="61"/>
      <c r="C9" s="37">
        <v>6</v>
      </c>
      <c r="D9" s="24" t="s">
        <v>52</v>
      </c>
      <c r="E9" s="34">
        <v>6.8000000000000005E-2</v>
      </c>
      <c r="F9" s="38">
        <v>40</v>
      </c>
      <c r="G9" s="35">
        <f>F9-(SUM(I9:T9))</f>
        <v>38</v>
      </c>
      <c r="H9" s="36" t="str">
        <f t="shared" si="1"/>
        <v>OK</v>
      </c>
      <c r="I9" s="22">
        <v>2</v>
      </c>
      <c r="J9" s="22">
        <v>0</v>
      </c>
      <c r="K9" s="22">
        <v>0</v>
      </c>
      <c r="L9" s="22">
        <v>0</v>
      </c>
      <c r="M9" s="22">
        <v>0</v>
      </c>
      <c r="N9" s="22">
        <v>0</v>
      </c>
      <c r="O9" s="22">
        <v>0</v>
      </c>
      <c r="P9" s="22">
        <v>0</v>
      </c>
      <c r="Q9" s="22">
        <v>0</v>
      </c>
      <c r="R9" s="22">
        <v>0</v>
      </c>
      <c r="S9" s="22">
        <v>0</v>
      </c>
      <c r="T9" s="22">
        <v>0</v>
      </c>
    </row>
  </sheetData>
  <mergeCells count="18">
    <mergeCell ref="R1:R2"/>
    <mergeCell ref="S1:S2"/>
    <mergeCell ref="T1:T2"/>
    <mergeCell ref="N1:N2"/>
    <mergeCell ref="O1:O2"/>
    <mergeCell ref="P1:P2"/>
    <mergeCell ref="Q1:Q2"/>
    <mergeCell ref="A2:H2"/>
    <mergeCell ref="A4:A9"/>
    <mergeCell ref="B4:B9"/>
    <mergeCell ref="L1:L2"/>
    <mergeCell ref="M1:M2"/>
    <mergeCell ref="A1:C1"/>
    <mergeCell ref="D1:E1"/>
    <mergeCell ref="F1:H1"/>
    <mergeCell ref="I1:I2"/>
    <mergeCell ref="J1:J2"/>
    <mergeCell ref="K1:K2"/>
  </mergeCells>
  <conditionalFormatting sqref="J4:T9">
    <cfRule type="cellIs" dxfId="11" priority="4" stopIfTrue="1" operator="greaterThan">
      <formula>0</formula>
    </cfRule>
    <cfRule type="cellIs" dxfId="10" priority="5" stopIfTrue="1" operator="greaterThan">
      <formula>0</formula>
    </cfRule>
    <cfRule type="cellIs" dxfId="9" priority="6" stopIfTrue="1" operator="greaterThan">
      <formula>0</formula>
    </cfRule>
  </conditionalFormatting>
  <conditionalFormatting sqref="I4:I9">
    <cfRule type="cellIs" dxfId="8" priority="1" stopIfTrue="1" operator="greaterThan">
      <formula>0</formula>
    </cfRule>
    <cfRule type="cellIs" dxfId="7" priority="2" stopIfTrue="1" operator="greaterThan">
      <formula>0</formula>
    </cfRule>
    <cfRule type="cellIs" dxfId="6" priority="3" stopIfTrue="1" operator="greaterThan">
      <formula>0</formula>
    </cfRule>
  </conditionalFormatting>
  <pageMargins left="0.74791666666666667" right="0.74791666666666667" top="0.98402777777777772" bottom="0.98402777777777772" header="0.51180555555555551" footer="0.51180555555555551"/>
  <pageSetup paperSize="9" firstPageNumber="0" orientation="landscape" horizontalDpi="300" verticalDpi="300" r:id="rId1"/>
  <headerFooter alignWithMargins="0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9"/>
  <sheetViews>
    <sheetView zoomScale="84" zoomScaleNormal="84" workbookViewId="0">
      <selection activeCell="G15" sqref="G15"/>
    </sheetView>
  </sheetViews>
  <sheetFormatPr defaultColWidth="9.7109375" defaultRowHeight="15" x14ac:dyDescent="0.25"/>
  <cols>
    <col min="1" max="1" width="14.5703125" style="1" customWidth="1"/>
    <col min="2" max="2" width="7.42578125" style="2" customWidth="1"/>
    <col min="3" max="3" width="6" style="19" bestFit="1" customWidth="1"/>
    <col min="4" max="4" width="60.42578125" style="2" customWidth="1"/>
    <col min="5" max="5" width="12.7109375" style="1" bestFit="1" customWidth="1"/>
    <col min="6" max="6" width="12" style="23" customWidth="1"/>
    <col min="7" max="7" width="13.28515625" style="3" customWidth="1"/>
    <col min="8" max="8" width="12.5703125" style="20" customWidth="1"/>
    <col min="9" max="20" width="12" style="21" customWidth="1"/>
    <col min="21" max="16384" width="9.7109375" style="17"/>
  </cols>
  <sheetData>
    <row r="1" spans="1:20" ht="58.5" customHeight="1" x14ac:dyDescent="0.25">
      <c r="A1" s="62" t="s">
        <v>43</v>
      </c>
      <c r="B1" s="62"/>
      <c r="C1" s="62"/>
      <c r="D1" s="62" t="s">
        <v>44</v>
      </c>
      <c r="E1" s="62"/>
      <c r="F1" s="62" t="s">
        <v>45</v>
      </c>
      <c r="G1" s="62"/>
      <c r="H1" s="62"/>
      <c r="I1" s="63" t="s">
        <v>78</v>
      </c>
      <c r="J1" s="63" t="s">
        <v>46</v>
      </c>
      <c r="K1" s="63" t="s">
        <v>46</v>
      </c>
      <c r="L1" s="63" t="s">
        <v>46</v>
      </c>
      <c r="M1" s="63" t="s">
        <v>46</v>
      </c>
      <c r="N1" s="63" t="s">
        <v>46</v>
      </c>
      <c r="O1" s="63" t="s">
        <v>46</v>
      </c>
      <c r="P1" s="63" t="s">
        <v>46</v>
      </c>
      <c r="Q1" s="63" t="s">
        <v>46</v>
      </c>
      <c r="R1" s="63" t="s">
        <v>46</v>
      </c>
      <c r="S1" s="63" t="s">
        <v>46</v>
      </c>
      <c r="T1" s="63" t="s">
        <v>46</v>
      </c>
    </row>
    <row r="2" spans="1:20" ht="21.75" customHeight="1" x14ac:dyDescent="0.25">
      <c r="A2" s="62" t="s">
        <v>31</v>
      </c>
      <c r="B2" s="62"/>
      <c r="C2" s="62"/>
      <c r="D2" s="62"/>
      <c r="E2" s="62"/>
      <c r="F2" s="62"/>
      <c r="G2" s="62"/>
      <c r="H2" s="62"/>
      <c r="I2" s="63"/>
      <c r="J2" s="63"/>
      <c r="K2" s="63"/>
      <c r="L2" s="63"/>
      <c r="M2" s="63"/>
      <c r="N2" s="63"/>
      <c r="O2" s="63"/>
      <c r="P2" s="63"/>
      <c r="Q2" s="63"/>
      <c r="R2" s="63"/>
      <c r="S2" s="63"/>
      <c r="T2" s="63"/>
    </row>
    <row r="3" spans="1:20" s="18" customFormat="1" ht="30" x14ac:dyDescent="0.2">
      <c r="A3" s="27" t="s">
        <v>3</v>
      </c>
      <c r="B3" s="27" t="s">
        <v>1</v>
      </c>
      <c r="C3" s="28" t="s">
        <v>4</v>
      </c>
      <c r="D3" s="28" t="s">
        <v>5</v>
      </c>
      <c r="E3" s="29" t="s">
        <v>53</v>
      </c>
      <c r="F3" s="30" t="s">
        <v>27</v>
      </c>
      <c r="G3" s="31" t="s">
        <v>0</v>
      </c>
      <c r="H3" s="27" t="s">
        <v>6</v>
      </c>
      <c r="I3" s="32" t="s">
        <v>2</v>
      </c>
      <c r="J3" s="32" t="s">
        <v>2</v>
      </c>
      <c r="K3" s="32" t="s">
        <v>2</v>
      </c>
      <c r="L3" s="32" t="s">
        <v>2</v>
      </c>
      <c r="M3" s="32" t="s">
        <v>2</v>
      </c>
      <c r="N3" s="32" t="s">
        <v>2</v>
      </c>
      <c r="O3" s="32" t="s">
        <v>2</v>
      </c>
      <c r="P3" s="32" t="s">
        <v>2</v>
      </c>
      <c r="Q3" s="32" t="s">
        <v>2</v>
      </c>
      <c r="R3" s="32" t="s">
        <v>2</v>
      </c>
      <c r="S3" s="32" t="s">
        <v>2</v>
      </c>
      <c r="T3" s="32" t="s">
        <v>2</v>
      </c>
    </row>
    <row r="4" spans="1:20" ht="20.100000000000001" customHeight="1" x14ac:dyDescent="0.25">
      <c r="A4" s="60" t="s">
        <v>39</v>
      </c>
      <c r="B4" s="61">
        <v>1</v>
      </c>
      <c r="C4" s="33">
        <v>1</v>
      </c>
      <c r="D4" s="25" t="s">
        <v>47</v>
      </c>
      <c r="E4" s="34">
        <v>0.09</v>
      </c>
      <c r="F4" s="38"/>
      <c r="G4" s="35">
        <f>F4-(SUM(I4:T4))</f>
        <v>0</v>
      </c>
      <c r="H4" s="36" t="str">
        <f>IF(G4&lt;0,"ATENÇÃO","OK")</f>
        <v>OK</v>
      </c>
      <c r="I4" s="22">
        <v>0</v>
      </c>
      <c r="J4" s="22">
        <v>0</v>
      </c>
      <c r="K4" s="22">
        <v>0</v>
      </c>
      <c r="L4" s="22">
        <v>0</v>
      </c>
      <c r="M4" s="22">
        <v>0</v>
      </c>
      <c r="N4" s="22">
        <v>0</v>
      </c>
      <c r="O4" s="22">
        <v>0</v>
      </c>
      <c r="P4" s="22">
        <v>0</v>
      </c>
      <c r="Q4" s="22">
        <v>0</v>
      </c>
      <c r="R4" s="22">
        <v>0</v>
      </c>
      <c r="S4" s="22">
        <v>0</v>
      </c>
      <c r="T4" s="22">
        <v>0</v>
      </c>
    </row>
    <row r="5" spans="1:20" ht="20.100000000000001" customHeight="1" x14ac:dyDescent="0.25">
      <c r="A5" s="60"/>
      <c r="B5" s="61"/>
      <c r="C5" s="33">
        <v>2</v>
      </c>
      <c r="D5" s="25" t="s">
        <v>48</v>
      </c>
      <c r="E5" s="34">
        <v>0.09</v>
      </c>
      <c r="F5" s="38">
        <v>10</v>
      </c>
      <c r="G5" s="35">
        <f t="shared" ref="G5:G7" si="0">F5-(SUM(I5:T5))</f>
        <v>9</v>
      </c>
      <c r="H5" s="36" t="str">
        <f t="shared" ref="H5:H9" si="1">IF(G5&lt;0,"ATENÇÃO","OK")</f>
        <v>OK</v>
      </c>
      <c r="I5" s="22">
        <v>1</v>
      </c>
      <c r="J5" s="22">
        <v>0</v>
      </c>
      <c r="K5" s="22">
        <v>0</v>
      </c>
      <c r="L5" s="22">
        <v>0</v>
      </c>
      <c r="M5" s="22">
        <v>0</v>
      </c>
      <c r="N5" s="22">
        <v>0</v>
      </c>
      <c r="O5" s="22">
        <v>0</v>
      </c>
      <c r="P5" s="22">
        <v>0</v>
      </c>
      <c r="Q5" s="22">
        <v>0</v>
      </c>
      <c r="R5" s="22">
        <v>0</v>
      </c>
      <c r="S5" s="22">
        <v>0</v>
      </c>
      <c r="T5" s="22">
        <v>0</v>
      </c>
    </row>
    <row r="6" spans="1:20" ht="20.100000000000001" customHeight="1" x14ac:dyDescent="0.25">
      <c r="A6" s="60"/>
      <c r="B6" s="61"/>
      <c r="C6" s="33">
        <v>3</v>
      </c>
      <c r="D6" s="25" t="s">
        <v>49</v>
      </c>
      <c r="E6" s="26">
        <v>0.09</v>
      </c>
      <c r="F6" s="38">
        <v>130</v>
      </c>
      <c r="G6" s="35">
        <f t="shared" si="0"/>
        <v>130</v>
      </c>
      <c r="H6" s="36" t="str">
        <f t="shared" si="1"/>
        <v>OK</v>
      </c>
      <c r="I6" s="22">
        <v>0</v>
      </c>
      <c r="J6" s="22">
        <v>0</v>
      </c>
      <c r="K6" s="22">
        <v>0</v>
      </c>
      <c r="L6" s="22">
        <v>0</v>
      </c>
      <c r="M6" s="22">
        <v>0</v>
      </c>
      <c r="N6" s="22">
        <v>0</v>
      </c>
      <c r="O6" s="22">
        <v>0</v>
      </c>
      <c r="P6" s="22">
        <v>0</v>
      </c>
      <c r="Q6" s="22">
        <v>0</v>
      </c>
      <c r="R6" s="22">
        <v>0</v>
      </c>
      <c r="S6" s="22">
        <v>0</v>
      </c>
      <c r="T6" s="22">
        <v>0</v>
      </c>
    </row>
    <row r="7" spans="1:20" ht="20.100000000000001" customHeight="1" x14ac:dyDescent="0.25">
      <c r="A7" s="60"/>
      <c r="B7" s="61"/>
      <c r="C7" s="33">
        <v>4</v>
      </c>
      <c r="D7" s="25" t="s">
        <v>50</v>
      </c>
      <c r="E7" s="34">
        <v>8.5000000000000006E-2</v>
      </c>
      <c r="F7" s="38"/>
      <c r="G7" s="35">
        <f t="shared" si="0"/>
        <v>0</v>
      </c>
      <c r="H7" s="36" t="str">
        <f t="shared" si="1"/>
        <v>OK</v>
      </c>
      <c r="I7" s="22">
        <v>0</v>
      </c>
      <c r="J7" s="22">
        <v>0</v>
      </c>
      <c r="K7" s="22">
        <v>0</v>
      </c>
      <c r="L7" s="22">
        <v>0</v>
      </c>
      <c r="M7" s="22">
        <v>0</v>
      </c>
      <c r="N7" s="22">
        <v>0</v>
      </c>
      <c r="O7" s="22">
        <v>0</v>
      </c>
      <c r="P7" s="22">
        <v>0</v>
      </c>
      <c r="Q7" s="22">
        <v>0</v>
      </c>
      <c r="R7" s="22">
        <v>0</v>
      </c>
      <c r="S7" s="22">
        <v>0</v>
      </c>
      <c r="T7" s="22">
        <v>0</v>
      </c>
    </row>
    <row r="8" spans="1:20" ht="20.100000000000001" customHeight="1" x14ac:dyDescent="0.25">
      <c r="A8" s="60"/>
      <c r="B8" s="61"/>
      <c r="C8" s="37">
        <v>5</v>
      </c>
      <c r="D8" s="24" t="s">
        <v>51</v>
      </c>
      <c r="E8" s="34">
        <v>0.08</v>
      </c>
      <c r="F8" s="38">
        <v>10</v>
      </c>
      <c r="G8" s="35">
        <f>F8-(SUM(I8:T8))</f>
        <v>10</v>
      </c>
      <c r="H8" s="36" t="str">
        <f t="shared" si="1"/>
        <v>OK</v>
      </c>
      <c r="I8" s="22">
        <v>0</v>
      </c>
      <c r="J8" s="22">
        <v>0</v>
      </c>
      <c r="K8" s="22">
        <v>0</v>
      </c>
      <c r="L8" s="22">
        <v>0</v>
      </c>
      <c r="M8" s="22">
        <v>0</v>
      </c>
      <c r="N8" s="22">
        <v>0</v>
      </c>
      <c r="O8" s="22">
        <v>0</v>
      </c>
      <c r="P8" s="22">
        <v>0</v>
      </c>
      <c r="Q8" s="22">
        <v>0</v>
      </c>
      <c r="R8" s="22">
        <v>0</v>
      </c>
      <c r="S8" s="22">
        <v>0</v>
      </c>
      <c r="T8" s="22">
        <v>0</v>
      </c>
    </row>
    <row r="9" spans="1:20" ht="20.100000000000001" customHeight="1" x14ac:dyDescent="0.25">
      <c r="A9" s="60"/>
      <c r="B9" s="61"/>
      <c r="C9" s="37">
        <v>6</v>
      </c>
      <c r="D9" s="24" t="s">
        <v>52</v>
      </c>
      <c r="E9" s="34">
        <v>6.8000000000000005E-2</v>
      </c>
      <c r="F9" s="38">
        <v>40</v>
      </c>
      <c r="G9" s="35">
        <f>F9-(SUM(I9:T9))</f>
        <v>40</v>
      </c>
      <c r="H9" s="36" t="str">
        <f t="shared" si="1"/>
        <v>OK</v>
      </c>
      <c r="I9" s="22">
        <v>0</v>
      </c>
      <c r="J9" s="22">
        <v>0</v>
      </c>
      <c r="K9" s="22">
        <v>0</v>
      </c>
      <c r="L9" s="22">
        <v>0</v>
      </c>
      <c r="M9" s="22">
        <v>0</v>
      </c>
      <c r="N9" s="22">
        <v>0</v>
      </c>
      <c r="O9" s="22">
        <v>0</v>
      </c>
      <c r="P9" s="22">
        <v>0</v>
      </c>
      <c r="Q9" s="22">
        <v>0</v>
      </c>
      <c r="R9" s="22">
        <v>0</v>
      </c>
      <c r="S9" s="22">
        <v>0</v>
      </c>
      <c r="T9" s="22">
        <v>0</v>
      </c>
    </row>
  </sheetData>
  <mergeCells count="18">
    <mergeCell ref="R1:R2"/>
    <mergeCell ref="S1:S2"/>
    <mergeCell ref="T1:T2"/>
    <mergeCell ref="N1:N2"/>
    <mergeCell ref="O1:O2"/>
    <mergeCell ref="P1:P2"/>
    <mergeCell ref="Q1:Q2"/>
    <mergeCell ref="A2:H2"/>
    <mergeCell ref="A4:A9"/>
    <mergeCell ref="B4:B9"/>
    <mergeCell ref="L1:L2"/>
    <mergeCell ref="M1:M2"/>
    <mergeCell ref="A1:C1"/>
    <mergeCell ref="D1:E1"/>
    <mergeCell ref="F1:H1"/>
    <mergeCell ref="I1:I2"/>
    <mergeCell ref="J1:J2"/>
    <mergeCell ref="K1:K2"/>
  </mergeCells>
  <conditionalFormatting sqref="J4:T9">
    <cfRule type="cellIs" dxfId="5" priority="4" stopIfTrue="1" operator="greaterThan">
      <formula>0</formula>
    </cfRule>
    <cfRule type="cellIs" dxfId="4" priority="5" stopIfTrue="1" operator="greaterThan">
      <formula>0</formula>
    </cfRule>
    <cfRule type="cellIs" dxfId="3" priority="6" stopIfTrue="1" operator="greaterThan">
      <formula>0</formula>
    </cfRule>
  </conditionalFormatting>
  <conditionalFormatting sqref="I4:I9">
    <cfRule type="cellIs" dxfId="2" priority="1" stopIfTrue="1" operator="greaterThan">
      <formula>0</formula>
    </cfRule>
    <cfRule type="cellIs" dxfId="1" priority="2" stopIfTrue="1" operator="greaterThan">
      <formula>0</formula>
    </cfRule>
    <cfRule type="cellIs" dxfId="0" priority="3" stopIfTrue="1" operator="greaterThan">
      <formula>0</formula>
    </cfRule>
  </conditionalFormatting>
  <pageMargins left="0.74791666666666667" right="0.74791666666666667" top="0.98402777777777772" bottom="0.98402777777777772" header="0.51180555555555551" footer="0.51180555555555551"/>
  <pageSetup paperSize="9" firstPageNumber="0" orientation="landscape" horizontalDpi="300" verticalDpi="300" r:id="rId1"/>
  <headerFooter alignWithMargins="0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0"/>
  <sheetViews>
    <sheetView zoomScale="84" zoomScaleNormal="84" workbookViewId="0">
      <selection activeCell="D9" sqref="D9"/>
    </sheetView>
  </sheetViews>
  <sheetFormatPr defaultColWidth="9.7109375" defaultRowHeight="15" x14ac:dyDescent="0.25"/>
  <cols>
    <col min="1" max="1" width="14.5703125" style="1" customWidth="1"/>
    <col min="2" max="2" width="7.42578125" style="2" customWidth="1"/>
    <col min="3" max="3" width="6" style="19" bestFit="1" customWidth="1"/>
    <col min="4" max="4" width="60.42578125" style="2" customWidth="1"/>
    <col min="5" max="5" width="12.7109375" style="1" bestFit="1" customWidth="1"/>
    <col min="6" max="6" width="12" style="23" customWidth="1"/>
    <col min="7" max="7" width="13.28515625" style="3" customWidth="1"/>
    <col min="8" max="8" width="15.42578125" style="20" customWidth="1"/>
    <col min="9" max="9" width="13.7109375" style="17" bestFit="1" customWidth="1"/>
    <col min="10" max="16384" width="9.7109375" style="17"/>
  </cols>
  <sheetData>
    <row r="1" spans="1:9" ht="58.5" customHeight="1" x14ac:dyDescent="0.25">
      <c r="A1" s="71" t="s">
        <v>43</v>
      </c>
      <c r="B1" s="71"/>
      <c r="C1" s="71"/>
      <c r="D1" s="71" t="s">
        <v>60</v>
      </c>
      <c r="E1" s="71"/>
      <c r="F1" s="71" t="s">
        <v>45</v>
      </c>
      <c r="G1" s="71"/>
      <c r="H1" s="71"/>
      <c r="I1" s="71"/>
    </row>
    <row r="2" spans="1:9" s="18" customFormat="1" ht="15" customHeight="1" x14ac:dyDescent="0.2">
      <c r="A2" s="71" t="s">
        <v>56</v>
      </c>
      <c r="B2" s="71"/>
      <c r="C2" s="71"/>
      <c r="D2" s="71"/>
      <c r="E2" s="71"/>
      <c r="F2" s="71"/>
      <c r="G2" s="71"/>
      <c r="H2" s="71"/>
      <c r="I2" s="71"/>
    </row>
    <row r="3" spans="1:9" ht="33" customHeight="1" x14ac:dyDescent="0.25">
      <c r="A3" s="27" t="s">
        <v>3</v>
      </c>
      <c r="B3" s="27" t="s">
        <v>1</v>
      </c>
      <c r="C3" s="28" t="s">
        <v>4</v>
      </c>
      <c r="D3" s="28" t="s">
        <v>5</v>
      </c>
      <c r="E3" s="29" t="s">
        <v>53</v>
      </c>
      <c r="F3" s="30" t="s">
        <v>27</v>
      </c>
      <c r="G3" s="31" t="s">
        <v>57</v>
      </c>
      <c r="H3" s="27" t="s">
        <v>58</v>
      </c>
      <c r="I3" s="27" t="s">
        <v>59</v>
      </c>
    </row>
    <row r="4" spans="1:9" ht="20.100000000000001" customHeight="1" x14ac:dyDescent="0.25">
      <c r="A4" s="60" t="s">
        <v>39</v>
      </c>
      <c r="B4" s="61">
        <v>1</v>
      </c>
      <c r="C4" s="33">
        <v>1</v>
      </c>
      <c r="D4" s="25" t="s">
        <v>47</v>
      </c>
      <c r="E4" s="34">
        <v>0.09</v>
      </c>
      <c r="F4" s="38">
        <f>'Reit-PROAD'!F4+'Reit-PROEN'!F4+'Reit-PROEX'!F4+'Reit-Museu'!F4+ESAG!F4+CEART!F4+FAED!F4+CEAD!F4+CEFID!F4+CERES!F4+CESFI!F4+CCT!F4+CEO!F4+CAV!F4+CEAVI!F4+CEPLAN!F4</f>
        <v>118</v>
      </c>
      <c r="G4" s="35">
        <f>('Reit-PROAD'!F4-'Reit-PROAD'!G4)+('Reit-PROEN'!F4-'Reit-PROEN'!G4)+('Reit-PROEX'!F4-'Reit-PROEX'!G4)+('Reit-Museu'!F4-'Reit-Museu'!G4)+(ESAG!F4-ESAG!G4)+(CEART!F4-CEART!G4)+(FAED!F4-FAED!G4)+(CEAD!F4-CEAD!G4)+(CEFID!F4-CEFID!G4)+(CERES!F4-CERES!G4)+(CESFI!F4-CESFI!G4)+(CCT!F4-CCT!G4)+(CEO!F4-CEO!G4)+(CAV!F4-CAV!G4)+(CEAVI!F4-CEAVI!G4)+(CEPLAN!F4-CEPLAN!G4)</f>
        <v>20</v>
      </c>
      <c r="H4" s="27">
        <f>F4-G4</f>
        <v>98</v>
      </c>
      <c r="I4" s="39">
        <f>G4/F4</f>
        <v>0.16949152542372881</v>
      </c>
    </row>
    <row r="5" spans="1:9" ht="20.100000000000001" customHeight="1" x14ac:dyDescent="0.25">
      <c r="A5" s="60"/>
      <c r="B5" s="61"/>
      <c r="C5" s="33">
        <v>2</v>
      </c>
      <c r="D5" s="25" t="s">
        <v>48</v>
      </c>
      <c r="E5" s="34">
        <v>0.09</v>
      </c>
      <c r="F5" s="38">
        <f>'Reit-PROAD'!F5+'Reit-PROEN'!F5+'Reit-PROEX'!F5+'Reit-Museu'!F5+ESAG!F5+CEART!F5+FAED!F5+CEAD!F5+CEFID!F5+CERES!F5+CESFI!F5+CCT!F5+CEO!F5+CAV!F5+CEAVI!F5+CEPLAN!F5</f>
        <v>701</v>
      </c>
      <c r="G5" s="35">
        <f>('Reit-PROAD'!F5-'Reit-PROAD'!G5)+('Reit-PROEN'!F5-'Reit-PROEN'!G5)+('Reit-PROEX'!F5-'Reit-PROEX'!G5)+('Reit-Museu'!F5-'Reit-Museu'!G5)+(ESAG!F5-ESAG!G5)+(CEART!F5-CEART!G5)+(FAED!F5-FAED!G5)+(CEAD!F5-CEAD!G5)+(CEFID!F5-CEFID!G5)+(CERES!F5-CERES!G5)+(CESFI!F5-CESFI!G5)+(CCT!F5-CCT!G5)+(CEO!F5-CEO!G5)+(CAV!F5-CAV!G5)+(CEAVI!F5-CEAVI!G5)+(CEPLAN!F5-CEPLAN!G5)</f>
        <v>134</v>
      </c>
      <c r="H5" s="27">
        <f t="shared" ref="H5:H9" si="0">F5-G5</f>
        <v>567</v>
      </c>
      <c r="I5" s="39">
        <f t="shared" ref="I5:I8" si="1">G5/F5</f>
        <v>0.19115549215406563</v>
      </c>
    </row>
    <row r="6" spans="1:9" ht="20.100000000000001" customHeight="1" x14ac:dyDescent="0.25">
      <c r="A6" s="60"/>
      <c r="B6" s="61"/>
      <c r="C6" s="33">
        <v>3</v>
      </c>
      <c r="D6" s="25" t="s">
        <v>49</v>
      </c>
      <c r="E6" s="26">
        <v>0.09</v>
      </c>
      <c r="F6" s="38">
        <f>'Reit-PROAD'!F6+'Reit-PROEN'!F6+'Reit-PROEX'!F6+'Reit-Museu'!F6+ESAG!F6+CEART!F6+FAED!F6+CEAD!F6+CEFID!F6+CERES!F6+CESFI!F6+CCT!F6+CEO!F6+CAV!F6+CEAVI!F6+CEPLAN!F6</f>
        <v>1487</v>
      </c>
      <c r="G6" s="35">
        <f>('Reit-PROAD'!F6-'Reit-PROAD'!G6)+('Reit-PROEN'!F6-'Reit-PROEN'!G6)+('Reit-PROEX'!F6-'Reit-PROEX'!G6)+('Reit-Museu'!F6-'Reit-Museu'!G6)+(ESAG!F6-ESAG!G6)+(CEART!F6-CEART!G6)+(FAED!F6-FAED!G6)+(CEAD!F6-CEAD!G6)+(CEFID!F6-CEFID!G6)+(CERES!F6-CERES!G6)+(CESFI!F6-CESFI!G6)+(CCT!F6-CCT!G6)+(CEO!F6-CEO!G6)+(CAV!F6-CAV!G6)+(CEAVI!F6-CEAVI!G6)+(CEPLAN!F6-CEPLAN!G6)</f>
        <v>402</v>
      </c>
      <c r="H6" s="27">
        <f t="shared" si="0"/>
        <v>1085</v>
      </c>
      <c r="I6" s="39">
        <f t="shared" si="1"/>
        <v>0.27034297242770677</v>
      </c>
    </row>
    <row r="7" spans="1:9" ht="20.100000000000001" customHeight="1" x14ac:dyDescent="0.25">
      <c r="A7" s="60"/>
      <c r="B7" s="61"/>
      <c r="C7" s="33">
        <v>4</v>
      </c>
      <c r="D7" s="25" t="s">
        <v>50</v>
      </c>
      <c r="E7" s="34">
        <v>8.5000000000000006E-2</v>
      </c>
      <c r="F7" s="38">
        <f>'Reit-PROAD'!F7+'Reit-PROEN'!F7+'Reit-PROEX'!F7+'Reit-Museu'!F7+ESAG!F7+CEART!F7+FAED!F7+CEAD!F7+CEFID!F7+CERES!F7+CESFI!F7+CCT!F7+CEO!F7+CAV!F7+CEAVI!F7+CEPLAN!F7</f>
        <v>225</v>
      </c>
      <c r="G7" s="35">
        <f>('Reit-PROAD'!F7-'Reit-PROAD'!G7)+('Reit-PROEN'!F7-'Reit-PROEN'!G7)+('Reit-PROEX'!F7-'Reit-PROEX'!G7)+('Reit-Museu'!F7-'Reit-Museu'!G7)+(ESAG!F7-ESAG!G7)+(CEART!F7-CEART!G7)+(FAED!F7-FAED!G7)+(CEAD!F7-CEAD!G7)+(CEFID!F7-CEFID!G7)+(CERES!F7-CERES!G7)+(CESFI!F7-CESFI!G7)+(CCT!F7-CCT!G7)+(CEO!F7-CEO!G7)+(CAV!F7-CAV!G7)+(CEAVI!F7-CEAVI!G7)+(CEPLAN!F7-CEPLAN!G7)</f>
        <v>55</v>
      </c>
      <c r="H7" s="27">
        <f t="shared" si="0"/>
        <v>170</v>
      </c>
      <c r="I7" s="39">
        <f t="shared" si="1"/>
        <v>0.24444444444444444</v>
      </c>
    </row>
    <row r="8" spans="1:9" ht="20.100000000000001" customHeight="1" x14ac:dyDescent="0.25">
      <c r="A8" s="60"/>
      <c r="B8" s="61"/>
      <c r="C8" s="37">
        <v>5</v>
      </c>
      <c r="D8" s="24" t="s">
        <v>51</v>
      </c>
      <c r="E8" s="34">
        <v>0.08</v>
      </c>
      <c r="F8" s="38">
        <f>'Reit-PROAD'!F8+'Reit-PROEN'!F8+'Reit-PROEX'!F8+'Reit-Museu'!F8+ESAG!F8+CEART!F8+FAED!F8+CEAD!F8+CEFID!F8+CERES!F8+CESFI!F8+CCT!F8+CEO!F8+CAV!F8+CEAVI!F8+CEPLAN!F8</f>
        <v>377</v>
      </c>
      <c r="G8" s="35">
        <f>('Reit-PROAD'!F8-'Reit-PROAD'!G8)+('Reit-PROEN'!F8-'Reit-PROEN'!G8)+('Reit-PROEX'!F8-'Reit-PROEX'!G8)+('Reit-Museu'!F8-'Reit-Museu'!G8)+(ESAG!F8-ESAG!G8)+(CEART!F8-CEART!G8)+(FAED!F8-FAED!G8)+(CEAD!F8-CEAD!G8)+(CEFID!F8-CEFID!G8)+(CERES!F8-CERES!G8)+(CESFI!F8-CESFI!G8)+(CCT!F8-CCT!G8)+(CEO!F8-CEO!G8)+(CAV!F8-CAV!G8)+(CEAVI!F8-CEAVI!G8)+(CEPLAN!F8-CEPLAN!G8)</f>
        <v>31</v>
      </c>
      <c r="H8" s="27">
        <f t="shared" si="0"/>
        <v>346</v>
      </c>
      <c r="I8" s="39">
        <f t="shared" si="1"/>
        <v>8.2228116710875335E-2</v>
      </c>
    </row>
    <row r="9" spans="1:9" x14ac:dyDescent="0.25">
      <c r="A9" s="60"/>
      <c r="B9" s="61"/>
      <c r="C9" s="37">
        <v>6</v>
      </c>
      <c r="D9" s="24" t="s">
        <v>52</v>
      </c>
      <c r="E9" s="34">
        <v>6.8000000000000005E-2</v>
      </c>
      <c r="F9" s="38">
        <f>'Reit-PROAD'!F9+'Reit-PROEN'!F9+'Reit-PROEX'!F9+'Reit-Museu'!F9+ESAG!F9+CEART!F9+FAED!F9+CEAD!F9+CEFID!F9+CERES!F9+CESFI!F9+CCT!F9+CEO!F9+CAV!F9+CEAVI!F9+CEPLAN!F9</f>
        <v>3087</v>
      </c>
      <c r="G9" s="35">
        <f>('Reit-PROAD'!F9-'Reit-PROAD'!G9)+('Reit-PROEN'!F9-'Reit-PROEN'!G9)+('Reit-PROEX'!F9-'Reit-PROEX'!G9)+('Reit-Museu'!F9-'Reit-Museu'!G9)+(ESAG!F9-ESAG!G9)+(CEART!F9-CEART!G9)+(FAED!F9-FAED!G9)+(CEAD!F9-CEAD!G9)+(CEFID!F9-CEFID!G9)+(CERES!F9-CERES!G9)+(CESFI!F9-CESFI!G9)+(CCT!F9-CCT!G9)+(CEO!F9-CEO!G9)+(CAV!F9-CAV!G9)+(CEAVI!F9-CEAVI!G9)+(CEPLAN!F9-CEPLAN!G9)</f>
        <v>347</v>
      </c>
      <c r="H9" s="27">
        <f t="shared" si="0"/>
        <v>2740</v>
      </c>
      <c r="I9" s="39">
        <f>G9/F9</f>
        <v>0.11240686750890833</v>
      </c>
    </row>
    <row r="10" spans="1:9" x14ac:dyDescent="0.25">
      <c r="F10" s="40">
        <f>SUM(F4:F9)</f>
        <v>5995</v>
      </c>
      <c r="G10" s="40">
        <f t="shared" ref="G10:H10" si="2">SUM(G4:G9)</f>
        <v>989</v>
      </c>
      <c r="H10" s="40">
        <f t="shared" si="2"/>
        <v>5006</v>
      </c>
      <c r="I10" s="41">
        <f>G10/F10</f>
        <v>0.16497080900750624</v>
      </c>
    </row>
    <row r="13" spans="1:9" ht="15.75" x14ac:dyDescent="0.25">
      <c r="E13" s="64" t="s">
        <v>98</v>
      </c>
      <c r="F13" s="65"/>
      <c r="G13" s="65"/>
      <c r="H13" s="65"/>
      <c r="I13" s="66"/>
    </row>
    <row r="14" spans="1:9" ht="60" customHeight="1" x14ac:dyDescent="0.25">
      <c r="E14" s="67" t="s">
        <v>99</v>
      </c>
      <c r="F14" s="67"/>
      <c r="G14" s="67"/>
      <c r="H14" s="67"/>
      <c r="I14" s="67"/>
    </row>
    <row r="15" spans="1:9" ht="15.75" x14ac:dyDescent="0.25">
      <c r="E15" s="68" t="s">
        <v>45</v>
      </c>
      <c r="F15" s="69"/>
      <c r="G15" s="69"/>
      <c r="H15" s="69"/>
      <c r="I15" s="70"/>
    </row>
    <row r="16" spans="1:9" ht="15.75" x14ac:dyDescent="0.25">
      <c r="E16" s="43" t="s">
        <v>95</v>
      </c>
      <c r="F16" s="44"/>
      <c r="G16" s="44"/>
      <c r="H16" s="45"/>
      <c r="I16" s="58">
        <f>F10</f>
        <v>5995</v>
      </c>
    </row>
    <row r="17" spans="5:9" ht="15.75" x14ac:dyDescent="0.25">
      <c r="E17" s="46" t="s">
        <v>96</v>
      </c>
      <c r="F17" s="47"/>
      <c r="G17" s="47"/>
      <c r="H17" s="48"/>
      <c r="I17" s="59">
        <f>G10</f>
        <v>989</v>
      </c>
    </row>
    <row r="18" spans="5:9" ht="15.75" x14ac:dyDescent="0.25">
      <c r="E18" s="46" t="s">
        <v>97</v>
      </c>
      <c r="F18" s="47"/>
      <c r="G18" s="47"/>
      <c r="H18" s="48"/>
      <c r="I18" s="49"/>
    </row>
    <row r="19" spans="5:9" ht="15.75" x14ac:dyDescent="0.25">
      <c r="E19" s="50" t="s">
        <v>59</v>
      </c>
      <c r="F19" s="51"/>
      <c r="G19" s="51"/>
      <c r="H19" s="52"/>
      <c r="I19" s="53">
        <f>I17/I16</f>
        <v>0.16497080900750624</v>
      </c>
    </row>
    <row r="20" spans="5:9" ht="15.75" x14ac:dyDescent="0.25">
      <c r="E20" s="54" t="s">
        <v>100</v>
      </c>
      <c r="F20" s="55"/>
      <c r="G20" s="55"/>
      <c r="H20" s="56"/>
      <c r="I20" s="57"/>
    </row>
  </sheetData>
  <mergeCells count="9">
    <mergeCell ref="E13:I13"/>
    <mergeCell ref="E14:I14"/>
    <mergeCell ref="E15:I15"/>
    <mergeCell ref="A1:C1"/>
    <mergeCell ref="D1:E1"/>
    <mergeCell ref="A4:A9"/>
    <mergeCell ref="B4:B9"/>
    <mergeCell ref="F1:I1"/>
    <mergeCell ref="A2:I2"/>
  </mergeCells>
  <pageMargins left="0.74791666666666667" right="0.74791666666666667" top="0.98402777777777772" bottom="0.98402777777777772" header="0.51180555555555551" footer="0.51180555555555551"/>
  <pageSetup paperSize="9" scale="83" firstPageNumber="0" fitToHeight="0" orientation="landscape" r:id="rId1"/>
  <headerFooter alignWithMargins="0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6"/>
  <sheetViews>
    <sheetView zoomScaleNormal="100" workbookViewId="0">
      <selection activeCell="A19" sqref="A19:H19"/>
    </sheetView>
  </sheetViews>
  <sheetFormatPr defaultRowHeight="12.75" x14ac:dyDescent="0.2"/>
  <cols>
    <col min="1" max="1" width="4.5703125" style="4" customWidth="1"/>
    <col min="2" max="2" width="6.85546875" style="4" customWidth="1"/>
    <col min="3" max="3" width="31" style="4" customWidth="1"/>
    <col min="4" max="4" width="8.5703125" style="4" bestFit="1" customWidth="1"/>
    <col min="5" max="5" width="9.5703125" style="4" customWidth="1"/>
    <col min="6" max="6" width="14.7109375" style="4" customWidth="1"/>
    <col min="7" max="7" width="16" style="4" customWidth="1"/>
    <col min="8" max="8" width="11.140625" style="4" customWidth="1"/>
    <col min="9" max="16384" width="9.140625" style="4"/>
  </cols>
  <sheetData>
    <row r="1" spans="1:8" ht="20.25" customHeight="1" x14ac:dyDescent="0.2">
      <c r="A1" s="73" t="s">
        <v>10</v>
      </c>
      <c r="B1" s="73"/>
      <c r="C1" s="73"/>
      <c r="D1" s="73"/>
      <c r="E1" s="73"/>
      <c r="F1" s="73"/>
      <c r="G1" s="73"/>
      <c r="H1" s="73"/>
    </row>
    <row r="2" spans="1:8" ht="20.25" x14ac:dyDescent="0.2">
      <c r="B2" s="5"/>
    </row>
    <row r="3" spans="1:8" ht="47.25" customHeight="1" x14ac:dyDescent="0.2">
      <c r="A3" s="74" t="s">
        <v>11</v>
      </c>
      <c r="B3" s="74"/>
      <c r="C3" s="74"/>
      <c r="D3" s="74"/>
      <c r="E3" s="74"/>
      <c r="F3" s="74"/>
      <c r="G3" s="74"/>
      <c r="H3" s="74"/>
    </row>
    <row r="4" spans="1:8" ht="35.25" customHeight="1" x14ac:dyDescent="0.2">
      <c r="B4" s="6"/>
    </row>
    <row r="5" spans="1:8" ht="15" customHeight="1" x14ac:dyDescent="0.2">
      <c r="A5" s="75" t="s">
        <v>12</v>
      </c>
      <c r="B5" s="75"/>
      <c r="C5" s="75"/>
      <c r="D5" s="75"/>
      <c r="E5" s="75"/>
      <c r="F5" s="75"/>
      <c r="G5" s="75"/>
      <c r="H5" s="75"/>
    </row>
    <row r="6" spans="1:8" ht="15" customHeight="1" x14ac:dyDescent="0.2">
      <c r="A6" s="75" t="s">
        <v>13</v>
      </c>
      <c r="B6" s="75"/>
      <c r="C6" s="75"/>
      <c r="D6" s="75"/>
      <c r="E6" s="75"/>
      <c r="F6" s="75"/>
      <c r="G6" s="75"/>
      <c r="H6" s="75"/>
    </row>
    <row r="7" spans="1:8" ht="15" customHeight="1" x14ac:dyDescent="0.2">
      <c r="A7" s="75" t="s">
        <v>14</v>
      </c>
      <c r="B7" s="75"/>
      <c r="C7" s="75"/>
      <c r="D7" s="75"/>
      <c r="E7" s="75"/>
      <c r="F7" s="75"/>
      <c r="G7" s="75"/>
      <c r="H7" s="75"/>
    </row>
    <row r="8" spans="1:8" ht="15" customHeight="1" x14ac:dyDescent="0.2">
      <c r="A8" s="75" t="s">
        <v>15</v>
      </c>
      <c r="B8" s="75"/>
      <c r="C8" s="75"/>
      <c r="D8" s="75"/>
      <c r="E8" s="75"/>
      <c r="F8" s="75"/>
      <c r="G8" s="75"/>
      <c r="H8" s="75"/>
    </row>
    <row r="9" spans="1:8" ht="30" customHeight="1" x14ac:dyDescent="0.2">
      <c r="B9" s="7"/>
    </row>
    <row r="10" spans="1:8" ht="105" customHeight="1" x14ac:dyDescent="0.2">
      <c r="A10" s="76" t="s">
        <v>16</v>
      </c>
      <c r="B10" s="76"/>
      <c r="C10" s="76"/>
      <c r="D10" s="76"/>
      <c r="E10" s="76"/>
      <c r="F10" s="76"/>
      <c r="G10" s="76"/>
      <c r="H10" s="76"/>
    </row>
    <row r="11" spans="1:8" ht="15.75" thickBot="1" x14ac:dyDescent="0.25">
      <c r="B11" s="8"/>
    </row>
    <row r="12" spans="1:8" ht="48.75" thickBot="1" x14ac:dyDescent="0.25">
      <c r="A12" s="9" t="s">
        <v>9</v>
      </c>
      <c r="B12" s="9" t="s">
        <v>7</v>
      </c>
      <c r="C12" s="10" t="s">
        <v>17</v>
      </c>
      <c r="D12" s="10" t="s">
        <v>8</v>
      </c>
      <c r="E12" s="10" t="s">
        <v>18</v>
      </c>
      <c r="F12" s="10" t="s">
        <v>19</v>
      </c>
      <c r="G12" s="10" t="s">
        <v>20</v>
      </c>
      <c r="H12" s="10" t="s">
        <v>21</v>
      </c>
    </row>
    <row r="13" spans="1:8" ht="15.75" thickBot="1" x14ac:dyDescent="0.25">
      <c r="A13" s="11"/>
      <c r="B13" s="11"/>
      <c r="C13" s="12"/>
      <c r="D13" s="12"/>
      <c r="E13" s="12"/>
      <c r="F13" s="12"/>
      <c r="G13" s="12"/>
      <c r="H13" s="12"/>
    </row>
    <row r="14" spans="1:8" ht="15.75" thickBot="1" x14ac:dyDescent="0.25">
      <c r="A14" s="11"/>
      <c r="B14" s="11"/>
      <c r="C14" s="12"/>
      <c r="D14" s="12"/>
      <c r="E14" s="12"/>
      <c r="F14" s="12"/>
      <c r="G14" s="12"/>
      <c r="H14" s="12"/>
    </row>
    <row r="15" spans="1:8" ht="15.75" thickBot="1" x14ac:dyDescent="0.25">
      <c r="A15" s="11"/>
      <c r="B15" s="11"/>
      <c r="C15" s="12"/>
      <c r="D15" s="12"/>
      <c r="E15" s="12"/>
      <c r="F15" s="12"/>
      <c r="G15" s="12"/>
      <c r="H15" s="12"/>
    </row>
    <row r="16" spans="1:8" ht="15.75" thickBot="1" x14ac:dyDescent="0.25">
      <c r="A16" s="11"/>
      <c r="B16" s="11"/>
      <c r="C16" s="12"/>
      <c r="D16" s="12"/>
      <c r="E16" s="12"/>
      <c r="F16" s="12"/>
      <c r="G16" s="12"/>
      <c r="H16" s="12"/>
    </row>
    <row r="17" spans="1:8" ht="15.75" thickBot="1" x14ac:dyDescent="0.25">
      <c r="A17" s="13"/>
      <c r="B17" s="13"/>
      <c r="C17" s="14"/>
      <c r="D17" s="14"/>
      <c r="E17" s="14"/>
      <c r="F17" s="14"/>
      <c r="G17" s="14"/>
      <c r="H17" s="14"/>
    </row>
    <row r="18" spans="1:8" ht="42" customHeight="1" x14ac:dyDescent="0.2">
      <c r="B18" s="15"/>
      <c r="C18" s="16"/>
      <c r="D18" s="16"/>
      <c r="E18" s="16"/>
      <c r="F18" s="16"/>
      <c r="G18" s="16"/>
      <c r="H18" s="16"/>
    </row>
    <row r="19" spans="1:8" ht="15" customHeight="1" x14ac:dyDescent="0.2">
      <c r="A19" s="77" t="s">
        <v>22</v>
      </c>
      <c r="B19" s="77"/>
      <c r="C19" s="77"/>
      <c r="D19" s="77"/>
      <c r="E19" s="77"/>
      <c r="F19" s="77"/>
      <c r="G19" s="77"/>
      <c r="H19" s="77"/>
    </row>
    <row r="20" spans="1:8" ht="14.25" x14ac:dyDescent="0.2">
      <c r="A20" s="78" t="s">
        <v>23</v>
      </c>
      <c r="B20" s="78"/>
      <c r="C20" s="78"/>
      <c r="D20" s="78"/>
      <c r="E20" s="78"/>
      <c r="F20" s="78"/>
      <c r="G20" s="78"/>
      <c r="H20" s="78"/>
    </row>
    <row r="21" spans="1:8" ht="15" x14ac:dyDescent="0.2">
      <c r="B21" s="8"/>
    </row>
    <row r="22" spans="1:8" ht="15" x14ac:dyDescent="0.2">
      <c r="B22" s="8"/>
    </row>
    <row r="23" spans="1:8" ht="15" x14ac:dyDescent="0.2">
      <c r="B23" s="8"/>
    </row>
    <row r="24" spans="1:8" ht="15" customHeight="1" x14ac:dyDescent="0.2">
      <c r="A24" s="79" t="s">
        <v>24</v>
      </c>
      <c r="B24" s="79"/>
      <c r="C24" s="79"/>
      <c r="D24" s="79"/>
      <c r="E24" s="79"/>
      <c r="F24" s="79"/>
      <c r="G24" s="79"/>
      <c r="H24" s="79"/>
    </row>
    <row r="25" spans="1:8" ht="15" customHeight="1" x14ac:dyDescent="0.2">
      <c r="A25" s="79" t="s">
        <v>25</v>
      </c>
      <c r="B25" s="79"/>
      <c r="C25" s="79"/>
      <c r="D25" s="79"/>
      <c r="E25" s="79"/>
      <c r="F25" s="79"/>
      <c r="G25" s="79"/>
      <c r="H25" s="79"/>
    </row>
    <row r="26" spans="1:8" ht="15" customHeight="1" x14ac:dyDescent="0.2">
      <c r="A26" s="72" t="s">
        <v>26</v>
      </c>
      <c r="B26" s="72"/>
      <c r="C26" s="72"/>
      <c r="D26" s="72"/>
      <c r="E26" s="72"/>
      <c r="F26" s="72"/>
      <c r="G26" s="72"/>
      <c r="H26" s="72"/>
    </row>
  </sheetData>
  <mergeCells count="12">
    <mergeCell ref="A26:H26"/>
    <mergeCell ref="A1:H1"/>
    <mergeCell ref="A3:H3"/>
    <mergeCell ref="A5:H5"/>
    <mergeCell ref="A6:H6"/>
    <mergeCell ref="A7:H7"/>
    <mergeCell ref="A8:H8"/>
    <mergeCell ref="A10:H10"/>
    <mergeCell ref="A19:H19"/>
    <mergeCell ref="A20:H20"/>
    <mergeCell ref="A24:H24"/>
    <mergeCell ref="A25:H25"/>
  </mergeCells>
  <pageMargins left="0.511811024" right="0.511811024" top="0.78740157499999996" bottom="0.78740157499999996" header="0.31496062000000002" footer="0.31496062000000002"/>
  <pageSetup paperSize="9" scale="92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18</vt:i4>
      </vt:variant>
    </vt:vector>
  </HeadingPairs>
  <TitlesOfParts>
    <vt:vector size="18" baseType="lpstr">
      <vt:lpstr>Reit-PROAD</vt:lpstr>
      <vt:lpstr>Reit-PROEN</vt:lpstr>
      <vt:lpstr>Reit-PROEX</vt:lpstr>
      <vt:lpstr>Reit-Museu</vt:lpstr>
      <vt:lpstr>ESAG</vt:lpstr>
      <vt:lpstr>CEART</vt:lpstr>
      <vt:lpstr>FAED</vt:lpstr>
      <vt:lpstr>CEAD</vt:lpstr>
      <vt:lpstr>CEFID</vt:lpstr>
      <vt:lpstr>CERES</vt:lpstr>
      <vt:lpstr>CESFI</vt:lpstr>
      <vt:lpstr>CCT</vt:lpstr>
      <vt:lpstr>CEO</vt:lpstr>
      <vt:lpstr>CAV</vt:lpstr>
      <vt:lpstr>CEAVI</vt:lpstr>
      <vt:lpstr>CEPLAN</vt:lpstr>
      <vt:lpstr>GESTOR</vt:lpstr>
      <vt:lpstr>Modelo Anexo II IN 002_2014</vt:lpstr>
    </vt:vector>
  </TitlesOfParts>
  <Company>..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Home</dc:creator>
  <cp:lastModifiedBy>Gabriela Monteiro</cp:lastModifiedBy>
  <cp:lastPrinted>2015-07-08T18:46:53Z</cp:lastPrinted>
  <dcterms:created xsi:type="dcterms:W3CDTF">2010-06-19T20:43:11Z</dcterms:created>
  <dcterms:modified xsi:type="dcterms:W3CDTF">2016-08-18T14:46:38Z</dcterms:modified>
</cp:coreProperties>
</file>