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1137-2015 - UDESC - Higiene e Limpeza - Vig 14.10.16\"/>
    </mc:Choice>
  </mc:AlternateContent>
  <bookViews>
    <workbookView xWindow="0" yWindow="0" windowWidth="20490" windowHeight="7155" tabRatio="857" activeTab="13"/>
  </bookViews>
  <sheets>
    <sheet name="REITORIA" sheetId="113" r:id="rId1"/>
    <sheet name="ESAG" sheetId="105" r:id="rId2"/>
    <sheet name="CEART" sheetId="111" r:id="rId3"/>
    <sheet name="CEFID" sheetId="110" r:id="rId4"/>
    <sheet name="FAED" sheetId="112" r:id="rId5"/>
    <sheet name="CEAD" sheetId="114" r:id="rId6"/>
    <sheet name="CCT" sheetId="123" r:id="rId7"/>
    <sheet name="CEPLAN" sheetId="125" r:id="rId8"/>
    <sheet name="CAV" sheetId="122" r:id="rId9"/>
    <sheet name="CEO" sheetId="124" r:id="rId10"/>
    <sheet name="CEAVI" sheetId="127" r:id="rId11"/>
    <sheet name="CESFI" sheetId="121" r:id="rId12"/>
    <sheet name="CERES" sheetId="117" r:id="rId13"/>
    <sheet name="GESTOR" sheetId="128" r:id="rId14"/>
    <sheet name="Modelo Anexo II IN 002_2014" sheetId="77" r:id="rId15"/>
  </sheets>
  <definedNames>
    <definedName name="CEPLAN" localSheetId="10">#REF!</definedName>
    <definedName name="CEPLAN" localSheetId="13">#REF!</definedName>
    <definedName name="CEPLAN">#REF!</definedName>
    <definedName name="diasuteis" localSheetId="6">#REF!</definedName>
    <definedName name="diasuteis" localSheetId="10">#REF!</definedName>
    <definedName name="diasuteis" localSheetId="9">#REF!</definedName>
    <definedName name="diasuteis" localSheetId="7">#REF!</definedName>
    <definedName name="diasuteis" localSheetId="13">#REF!</definedName>
    <definedName name="diasuteis">#REF!</definedName>
    <definedName name="Ferias" localSheetId="6">#REF!</definedName>
    <definedName name="Ferias" localSheetId="10">#REF!</definedName>
    <definedName name="Ferias" localSheetId="9">#REF!</definedName>
    <definedName name="Ferias" localSheetId="7">#REF!</definedName>
    <definedName name="Ferias" localSheetId="13">#REF!</definedName>
    <definedName name="Ferias">#REF!</definedName>
    <definedName name="RD" localSheetId="6">OFFSET(#REF!,(MATCH(SMALL(#REF!,ROW()-10),#REF!,0)-1),0)</definedName>
    <definedName name="RD" localSheetId="10">OFFSET(#REF!,(MATCH(SMALL(#REF!,ROW()-10),#REF!,0)-1),0)</definedName>
    <definedName name="RD" localSheetId="9">OFFSET(#REF!,(MATCH(SMALL(#REF!,ROW()-10),#REF!,0)-1),0)</definedName>
    <definedName name="RD" localSheetId="7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6" i="111" l="1"/>
  <c r="L8" i="128" l="1"/>
  <c r="L9" i="128"/>
  <c r="M16" i="128" s="1"/>
  <c r="L5" i="128"/>
  <c r="L6" i="128"/>
  <c r="L7" i="128"/>
  <c r="L4" i="128"/>
  <c r="I5" i="128"/>
  <c r="I6" i="128"/>
  <c r="I7" i="128"/>
  <c r="I8" i="128"/>
  <c r="I4" i="128"/>
  <c r="J8" i="117"/>
  <c r="K8" i="117" s="1"/>
  <c r="J7" i="117"/>
  <c r="K7" i="117" s="1"/>
  <c r="J6" i="117"/>
  <c r="K6" i="117" s="1"/>
  <c r="K5" i="117"/>
  <c r="J5" i="117"/>
  <c r="J4" i="117"/>
  <c r="K4" i="117" s="1"/>
  <c r="J8" i="121"/>
  <c r="K8" i="121" s="1"/>
  <c r="J7" i="121"/>
  <c r="K7" i="121" s="1"/>
  <c r="J6" i="121"/>
  <c r="K6" i="121" s="1"/>
  <c r="J5" i="121"/>
  <c r="K5" i="121" s="1"/>
  <c r="J4" i="121"/>
  <c r="K4" i="121" s="1"/>
  <c r="J8" i="127"/>
  <c r="K8" i="127" s="1"/>
  <c r="J7" i="127"/>
  <c r="K7" i="127" s="1"/>
  <c r="J6" i="127"/>
  <c r="K6" i="127" s="1"/>
  <c r="J5" i="127"/>
  <c r="K5" i="127" s="1"/>
  <c r="J4" i="127"/>
  <c r="K4" i="127" s="1"/>
  <c r="J8" i="124"/>
  <c r="K8" i="124" s="1"/>
  <c r="J7" i="124"/>
  <c r="K7" i="124" s="1"/>
  <c r="J6" i="124"/>
  <c r="K6" i="124" s="1"/>
  <c r="J5" i="124"/>
  <c r="K5" i="124" s="1"/>
  <c r="J4" i="124"/>
  <c r="K4" i="124" s="1"/>
  <c r="J8" i="122"/>
  <c r="K8" i="122" s="1"/>
  <c r="J7" i="122"/>
  <c r="K7" i="122" s="1"/>
  <c r="J6" i="122"/>
  <c r="K6" i="122" s="1"/>
  <c r="J5" i="122"/>
  <c r="K5" i="122" s="1"/>
  <c r="J4" i="122"/>
  <c r="K4" i="122" s="1"/>
  <c r="J8" i="125"/>
  <c r="K8" i="125" s="1"/>
  <c r="J7" i="125"/>
  <c r="K7" i="125" s="1"/>
  <c r="J6" i="125"/>
  <c r="K6" i="125" s="1"/>
  <c r="K5" i="125"/>
  <c r="J5" i="125"/>
  <c r="J4" i="125"/>
  <c r="K4" i="125" s="1"/>
  <c r="J8" i="123"/>
  <c r="K8" i="123" s="1"/>
  <c r="J7" i="123"/>
  <c r="K7" i="123" s="1"/>
  <c r="J6" i="123"/>
  <c r="K6" i="123" s="1"/>
  <c r="J5" i="123"/>
  <c r="K5" i="123" s="1"/>
  <c r="J4" i="123"/>
  <c r="K4" i="123" s="1"/>
  <c r="J8" i="114"/>
  <c r="K8" i="114" s="1"/>
  <c r="K7" i="114"/>
  <c r="J7" i="114"/>
  <c r="J6" i="114"/>
  <c r="K6" i="114" s="1"/>
  <c r="K5" i="114"/>
  <c r="J5" i="114"/>
  <c r="J4" i="114"/>
  <c r="K4" i="114" s="1"/>
  <c r="J8" i="112"/>
  <c r="K8" i="112" s="1"/>
  <c r="J7" i="112"/>
  <c r="K7" i="112" s="1"/>
  <c r="J6" i="112"/>
  <c r="K6" i="112" s="1"/>
  <c r="J5" i="112"/>
  <c r="K5" i="112" s="1"/>
  <c r="J4" i="112"/>
  <c r="K4" i="112" s="1"/>
  <c r="J8" i="110"/>
  <c r="K8" i="110" s="1"/>
  <c r="J7" i="110"/>
  <c r="K7" i="110" s="1"/>
  <c r="J6" i="110"/>
  <c r="K6" i="110" s="1"/>
  <c r="J5" i="110"/>
  <c r="K5" i="110" s="1"/>
  <c r="J4" i="110"/>
  <c r="K4" i="110" s="1"/>
  <c r="J8" i="111"/>
  <c r="K8" i="111" s="1"/>
  <c r="J7" i="111"/>
  <c r="K7" i="111" s="1"/>
  <c r="J6" i="111"/>
  <c r="K6" i="111" s="1"/>
  <c r="J5" i="111"/>
  <c r="K5" i="111" s="1"/>
  <c r="J4" i="111"/>
  <c r="K4" i="111" s="1"/>
  <c r="J8" i="105"/>
  <c r="K8" i="105" s="1"/>
  <c r="J7" i="105"/>
  <c r="K7" i="105" s="1"/>
  <c r="J6" i="105"/>
  <c r="K6" i="105" s="1"/>
  <c r="J5" i="105"/>
  <c r="K5" i="105" s="1"/>
  <c r="J4" i="105"/>
  <c r="K4" i="105" s="1"/>
  <c r="J8" i="113" l="1"/>
  <c r="J8" i="128" s="1"/>
  <c r="J7" i="113"/>
  <c r="J7" i="128" s="1"/>
  <c r="J6" i="113"/>
  <c r="J6" i="128" s="1"/>
  <c r="J5" i="113"/>
  <c r="J5" i="128" s="1"/>
  <c r="K5" i="128" s="1"/>
  <c r="J4" i="113"/>
  <c r="J4" i="128" s="1"/>
  <c r="K4" i="128" s="1"/>
  <c r="M5" i="128" l="1"/>
  <c r="M4" i="128"/>
  <c r="M8" i="128"/>
  <c r="K8" i="128"/>
  <c r="M6" i="128"/>
  <c r="K6" i="128"/>
  <c r="K7" i="128"/>
  <c r="M7" i="128"/>
  <c r="K4" i="113"/>
  <c r="K8" i="113"/>
  <c r="K5" i="113"/>
  <c r="K7" i="113"/>
  <c r="K6" i="113"/>
  <c r="M9" i="128" l="1"/>
  <c r="M17" i="128" s="1"/>
  <c r="M19" i="128" s="1"/>
</calcChain>
</file>

<file path=xl/sharedStrings.xml><?xml version="1.0" encoding="utf-8"?>
<sst xmlns="http://schemas.openxmlformats.org/spreadsheetml/2006/main" count="871" uniqueCount="92">
  <si>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</si>
  <si>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</si>
  <si>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</si>
  <si>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</si>
  <si>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</si>
  <si>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</si>
  <si>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</si>
  <si>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</si>
  <si>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</si>
  <si>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</si>
  <si>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</si>
  <si>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</si>
  <si>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</si>
  <si>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</si>
  <si>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</si>
  <si>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</si>
  <si>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</si>
  <si>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</si>
  <si>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</si>
  <si>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</si>
  <si>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</si>
  <si>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</si>
  <si>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</si>
  <si>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</si>
  <si>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</si>
  <si>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</si>
  <si>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</si>
  <si>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</si>
  <si>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</si>
  <si>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</si>
  <si>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</si>
  <si>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</si>
  <si>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</si>
  <si>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</si>
  <si>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</si>
  <si>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</si>
  <si>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</si>
  <si>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</si>
  <si>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</si>
  <si>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</si>
  <si>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</si>
  <si>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</si>
  <si>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</si>
  <si>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ESAG</t>
  </si>
  <si>
    <t>CENTRO PARTICIPANTE: GESTOR</t>
  </si>
  <si>
    <t>DETALHAMENTO</t>
  </si>
  <si>
    <t>CENTRO PARTICIPANTE: CEFID</t>
  </si>
  <si>
    <t>CENTRO PARTICIPANTE: FAED</t>
  </si>
  <si>
    <t>MARCA</t>
  </si>
  <si>
    <t>CENTRO PARTICIPANTE: CEAVI</t>
  </si>
  <si>
    <t>Prazos de entrega e pagamento conforme Termo de Referência</t>
  </si>
  <si>
    <t>CENTRO PARTICIPANTE: REITORIA</t>
  </si>
  <si>
    <t>CENTRO PARTICIPANTE: CAV</t>
  </si>
  <si>
    <t>CENTRO PARTICIPANTE: CCT</t>
  </si>
  <si>
    <t>CENTRO PARTICIPANTE: CEO</t>
  </si>
  <si>
    <t>CENTRO PARTICIPANTE: CEPLAN</t>
  </si>
  <si>
    <t>PROCESSO: 1137/2015/UDESC</t>
  </si>
  <si>
    <t>OBJETO: AQUISIÇÃO DE MATERIAL DE HIGIENE E LIMPEZA PARA A UDESC</t>
  </si>
  <si>
    <t>VIGÊNCIA DA ATA: 15/10/2015 até 14/10/2016</t>
  </si>
  <si>
    <t>Papel higiênico, folha simples, de qualidade, na cor branca, 100% celulose virgem, fibras naturais, sem pigmentação aparente, gramatura mínima de 16g/m2, neutro, macio, com alto poder de absorção, com distribuição homogênea das fibras ao longo do papel, sem rebarbas no corte lateral; rolo com 500 metros X 10cm de largura, embalado em caixa de papelão resistente com 08 rolos.</t>
  </si>
  <si>
    <t>Saco para lixo doméstico, de polietileno, capacidade 100 litros, medindo 75 cm x 105 cm, (variação de ± 1cm), com no mínimo 0,10 mm de espessura, de qualquer cor, exceto branco; embalados em pacotes com 5 unidades e acondicionados em fardo resistente com 20 pacotes, conforme normas da ABNT 9191:2008. O material não pode expelir odor desagradável. Trazer a embalagem lacrada de fábrica.</t>
  </si>
  <si>
    <t>Saco para lixo doméstico, de polietileno, capacidade 30 litros, medindo aproximadamente 59 cm x 62 cm, com no mínimo 0,07 mm de espessura, de qualquer cor, exceto branco; embalados em pacotes com 10 unidades e acondicionados em fardo resistente com 10 pacotes, conforme normas da ABNT. O material não pode expelir odor desagradável. Trazer a embalagem lacrada de fábrica.</t>
  </si>
  <si>
    <t>Saco para lixo doméstico, de polietileno, capacidade 50 litros, medindo aproximadamente 63 cm x 80 cm, com no mínimo 0,08 mm de espessura, de qualquer cor, exceto branco; embalados em pacotes com 10 unidades e acondicionados em fardo resistente com 10 pacotes, conforme normas da ABNT. O material não pode expelir odor desagradável.Trazer a embalagem lacrada de fábrica.</t>
  </si>
  <si>
    <t>Saco para lixo doméstico, de polietileno, capacidade 15 litros, medindo 39 cm x 58 cm, (variação de ± 1cm), com no mínimo 0,07 mm de espessura, de qualquer cor, exceto branco; embalados em pacotes com 20 unidades e acondicionados em fardo resistente com 5 pacotes, conforme normas da ABNT 9191:2008. O material não pode expelir odor desagradável. Trazer a embalagem lacrada de fábrica.</t>
  </si>
  <si>
    <t>33.90.30.22</t>
  </si>
  <si>
    <t>Rolo</t>
  </si>
  <si>
    <t>Pacote</t>
  </si>
  <si>
    <t>NC Papéis</t>
  </si>
  <si>
    <t>Nobre</t>
  </si>
  <si>
    <t>BMI Prosper Eireli</t>
  </si>
  <si>
    <t>Goedert Imports Ltda EPP</t>
  </si>
  <si>
    <t>Pregão 1137/2015/UDESC - SRP</t>
  </si>
  <si>
    <t>AQUISIÇÃO DE MATERIAL DE HIGIENE E LIMPEZA PARA A UDESC</t>
  </si>
  <si>
    <t xml:space="preserve"> AF/OS nº  2101/2015 Qtde. DT</t>
  </si>
  <si>
    <t xml:space="preserve"> AF/OS nº  87/2016</t>
  </si>
  <si>
    <t xml:space="preserve"> AF/OS nº  88/2016</t>
  </si>
  <si>
    <t>AF 2065/2015 // NÃO FOI ENTREGUE</t>
  </si>
  <si>
    <t>AF 2145/2015</t>
  </si>
  <si>
    <t>AF 0014/2016</t>
  </si>
  <si>
    <t>AF 250/2016</t>
  </si>
  <si>
    <t>AF 251/2016</t>
  </si>
  <si>
    <t xml:space="preserve"> AF/OS nº  2007/2015 Qtde. DT</t>
  </si>
  <si>
    <t xml:space="preserve"> AF/OS nº  66/2016 Qtde. DT</t>
  </si>
  <si>
    <t xml:space="preserve"> AF/OS nº  2232/2015 Qtde. DT</t>
  </si>
  <si>
    <t xml:space="preserve"> AF/OS nº  315/2016 Qtde. DT</t>
  </si>
  <si>
    <t xml:space="preserve"> AF/OS nº  2006/2015 Qtde. DT</t>
  </si>
  <si>
    <t xml:space="preserve"> AF/OS nº  2226/2015 Qtde. DT</t>
  </si>
  <si>
    <t xml:space="preserve"> AF/OS nº  139/2016 Qtde. DT</t>
  </si>
  <si>
    <t xml:space="preserve"> AF/OS nº  259/2016 Qtde. DT</t>
  </si>
  <si>
    <t xml:space="preserve"> AF nº  2002/2015 Qtde. DT</t>
  </si>
  <si>
    <t xml:space="preserve"> AF nº  2004/2015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</si>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</sst>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7" xfId="1" applyNumberFormat="1" applyFont="1" applyFill="1" applyBorder="1" applyAlignment="1" applyProtection="1">
      <alignment horizontal="right"/>
      <protection locked="0"/>
    </xf>
    <xf numFmtId="9" fontId="17" fillId="9" borderId="8" xfId="13" applyFont="1" applyFill="1" applyBorder="1" applyAlignment="1" applyProtection="1">
      <alignment horizontal="right"/>
      <protection locked="0"/>
    </xf>
    <xf numFmtId="2" fontId="17" fillId="9" borderId="7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6" fillId="8" borderId="1" xfId="1" applyNumberFormat="1" applyFont="1" applyFill="1" applyBorder="1" applyAlignment="1">
      <alignment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>
      <alignment horizontal="center" vertical="center" wrapText="1"/>
    </xf>
    <xf numFmtId="44" fontId="6" fillId="0" borderId="1" xfId="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44" fontId="6" fillId="8" borderId="1" xfId="1" applyNumberFormat="1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7" fillId="10" borderId="9" xfId="1" applyNumberFormat="1" applyFont="1" applyFill="1" applyBorder="1" applyAlignment="1" applyProtection="1">
      <alignment horizontal="center" vertical="center" wrapText="1"/>
      <protection locked="0"/>
    </xf>
    <xf numFmtId="44" fontId="6" fillId="8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44" fontId="6" fillId="0" borderId="0" xfId="9" applyFont="1" applyAlignment="1" applyProtection="1">
      <alignment wrapText="1"/>
      <protection locked="0"/>
    </xf>
    <xf numFmtId="3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left" vertical="center" wrapText="1"/>
    </xf>
    <xf numFmtId="44" fontId="7" fillId="5" borderId="1" xfId="9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>
      <alignment horizontal="center" vertical="center" wrapText="1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1" xfId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17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opLeftCell="A4" zoomScale="80" zoomScaleNormal="80" workbookViewId="0">
      <selection activeCell="M4" sqref="M4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89</v>
      </c>
      <c r="M1" s="61" t="s">
        <v>90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42299</v>
      </c>
      <c r="M3" s="58">
        <v>42299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1800</v>
      </c>
      <c r="J4" s="31">
        <f>I4-(SUM(L4:W4))</f>
        <v>1480</v>
      </c>
      <c r="K4" s="32" t="str">
        <f>IF(J4&lt;0,"ATENÇÃO","OK")</f>
        <v>OK</v>
      </c>
      <c r="L4" s="46">
        <v>0</v>
      </c>
      <c r="M4" s="46">
        <v>320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3000</v>
      </c>
      <c r="J5" s="31">
        <f t="shared" ref="J5:J8" si="0">I5-(SUM(L5:W5))</f>
        <v>2600</v>
      </c>
      <c r="K5" s="32" t="str">
        <f t="shared" ref="K5:K8" si="1">IF(J5&lt;0,"ATENÇÃO","OK")</f>
        <v>OK</v>
      </c>
      <c r="L5" s="46">
        <v>400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2000</v>
      </c>
      <c r="J6" s="31">
        <f t="shared" si="0"/>
        <v>2000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2000</v>
      </c>
      <c r="J7" s="31">
        <f t="shared" si="0"/>
        <v>1750</v>
      </c>
      <c r="K7" s="32" t="str">
        <f t="shared" si="1"/>
        <v>OK</v>
      </c>
      <c r="L7" s="46">
        <v>250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500</v>
      </c>
      <c r="J8" s="31">
        <f t="shared" si="0"/>
        <v>300</v>
      </c>
      <c r="K8" s="32" t="str">
        <f t="shared" si="1"/>
        <v>OK</v>
      </c>
      <c r="L8" s="46">
        <v>200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P1:P2"/>
    <mergeCell ref="Q1:Q2"/>
    <mergeCell ref="R1:R2"/>
    <mergeCell ref="S1:S2"/>
    <mergeCell ref="B6:B8"/>
    <mergeCell ref="A6:A8"/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</mergeCells>
  <conditionalFormatting sqref="N5:W8">
    <cfRule type="cellIs" dxfId="116" priority="31" stopIfTrue="1" operator="greaterThan">
      <formula>0</formula>
    </cfRule>
    <cfRule type="cellIs" dxfId="115" priority="32" stopIfTrue="1" operator="greaterThan">
      <formula>0</formula>
    </cfRule>
    <cfRule type="cellIs" dxfId="114" priority="33" stopIfTrue="1" operator="greaterThan">
      <formula>0</formula>
    </cfRule>
  </conditionalFormatting>
  <conditionalFormatting sqref="N4:W4">
    <cfRule type="cellIs" dxfId="113" priority="25" stopIfTrue="1" operator="greaterThan">
      <formula>0</formula>
    </cfRule>
    <cfRule type="cellIs" dxfId="112" priority="26" stopIfTrue="1" operator="greaterThan">
      <formula>0</formula>
    </cfRule>
    <cfRule type="cellIs" dxfId="111" priority="27" stopIfTrue="1" operator="greaterThan">
      <formula>0</formula>
    </cfRule>
  </conditionalFormatting>
  <conditionalFormatting sqref="L4 L5:M8">
    <cfRule type="cellIs" dxfId="110" priority="4" stopIfTrue="1" operator="greaterThan">
      <formula>0</formula>
    </cfRule>
    <cfRule type="cellIs" dxfId="109" priority="5" stopIfTrue="1" operator="greaterThan">
      <formula>0</formula>
    </cfRule>
    <cfRule type="cellIs" dxfId="108" priority="6" stopIfTrue="1" operator="greaterThan">
      <formula>0</formula>
    </cfRule>
  </conditionalFormatting>
  <conditionalFormatting sqref="M4">
    <cfRule type="cellIs" dxfId="107" priority="1" stopIfTrue="1" operator="greaterThan">
      <formula>0</formula>
    </cfRule>
    <cfRule type="cellIs" dxfId="106" priority="2" stopIfTrue="1" operator="greaterThan">
      <formula>0</formula>
    </cfRule>
    <cfRule type="cellIs" dxfId="10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N5" sqref="N5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87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4160</v>
      </c>
      <c r="J4" s="31">
        <f>I4-(SUM(L4:W4))</f>
        <v>3520</v>
      </c>
      <c r="K4" s="32" t="str">
        <f>IF(J4&lt;0,"ATENÇÃO","OK")</f>
        <v>OK</v>
      </c>
      <c r="L4" s="46">
        <v>640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3120</v>
      </c>
      <c r="J5" s="31">
        <f t="shared" ref="J5:J8" si="0">I5-(SUM(L5:W5))</f>
        <v>3120</v>
      </c>
      <c r="K5" s="32" t="str">
        <f t="shared" ref="K5:K8" si="1">IF(J5&lt;0,"ATENÇÃO","OK")</f>
        <v>OK</v>
      </c>
      <c r="L5" s="46"/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1560</v>
      </c>
      <c r="J6" s="31">
        <f t="shared" si="0"/>
        <v>1560</v>
      </c>
      <c r="K6" s="32" t="str">
        <f t="shared" si="1"/>
        <v>OK</v>
      </c>
      <c r="L6" s="46"/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1560</v>
      </c>
      <c r="J7" s="31">
        <f t="shared" si="0"/>
        <v>1560</v>
      </c>
      <c r="K7" s="32" t="str">
        <f t="shared" si="1"/>
        <v>OK</v>
      </c>
      <c r="L7" s="46"/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780</v>
      </c>
      <c r="J8" s="31">
        <f t="shared" si="0"/>
        <v>780</v>
      </c>
      <c r="K8" s="32" t="str">
        <f t="shared" si="1"/>
        <v>OK</v>
      </c>
      <c r="L8" s="46"/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A1:C1"/>
    <mergeCell ref="V1:V2"/>
    <mergeCell ref="D1:H1"/>
    <mergeCell ref="I1:K1"/>
    <mergeCell ref="A6:A8"/>
    <mergeCell ref="B6:B8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L4 L5:W8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M4:W4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="80" zoomScaleNormal="80" workbookViewId="0">
      <selection activeCell="O17" sqref="O17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2" width="15.140625" style="25" customWidth="1"/>
    <col min="13" max="13" width="14.42578125" style="25" customWidth="1"/>
    <col min="14" max="14" width="12" style="25" customWidth="1"/>
    <col min="15" max="15" width="16.85546875" style="25" customWidth="1"/>
    <col min="16" max="16" width="15.85546875" style="25" customWidth="1"/>
    <col min="17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7" t="s">
        <v>76</v>
      </c>
      <c r="M1" s="61" t="s">
        <v>77</v>
      </c>
      <c r="N1" s="61" t="s">
        <v>78</v>
      </c>
      <c r="O1" s="61" t="s">
        <v>79</v>
      </c>
      <c r="P1" s="61" t="s">
        <v>80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30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42306</v>
      </c>
      <c r="M3" s="58">
        <v>42318</v>
      </c>
      <c r="N3" s="58">
        <v>42382</v>
      </c>
      <c r="O3" s="58">
        <v>42444</v>
      </c>
      <c r="P3" s="58">
        <v>42444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5000</v>
      </c>
      <c r="J4" s="31">
        <f>I4-(SUM(L4:W4))</f>
        <v>3800</v>
      </c>
      <c r="K4" s="32" t="str">
        <f>IF(J4&lt;0,"ATENÇÃO","OK")</f>
        <v>OK</v>
      </c>
      <c r="L4" s="46"/>
      <c r="M4" s="46">
        <v>0</v>
      </c>
      <c r="N4" s="46">
        <v>400</v>
      </c>
      <c r="O4" s="46"/>
      <c r="P4" s="46">
        <v>800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3000</v>
      </c>
      <c r="J5" s="31">
        <f t="shared" ref="J5:J8" si="0">I5-(SUM(L5:W5))</f>
        <v>2360</v>
      </c>
      <c r="K5" s="32" t="str">
        <f t="shared" ref="K5:K8" si="1">IF(J5&lt;0,"ATENÇÃO","OK")</f>
        <v>OK</v>
      </c>
      <c r="L5" s="46">
        <v>0</v>
      </c>
      <c r="M5" s="46">
        <v>140</v>
      </c>
      <c r="N5" s="46">
        <v>0</v>
      </c>
      <c r="O5" s="46">
        <v>500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1000</v>
      </c>
      <c r="J6" s="31">
        <f t="shared" si="0"/>
        <v>220</v>
      </c>
      <c r="K6" s="32" t="str">
        <f t="shared" si="1"/>
        <v>OK</v>
      </c>
      <c r="L6" s="46">
        <f>1.6*300</f>
        <v>480</v>
      </c>
      <c r="M6" s="46">
        <v>0</v>
      </c>
      <c r="N6" s="46">
        <v>0</v>
      </c>
      <c r="O6" s="46">
        <v>300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2000</v>
      </c>
      <c r="J7" s="31">
        <f t="shared" si="0"/>
        <v>1700</v>
      </c>
      <c r="K7" s="32" t="str">
        <f t="shared" si="1"/>
        <v>OK</v>
      </c>
      <c r="L7" s="46">
        <v>0</v>
      </c>
      <c r="M7" s="46">
        <v>150</v>
      </c>
      <c r="N7" s="46">
        <v>0</v>
      </c>
      <c r="O7" s="46">
        <v>150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1000</v>
      </c>
      <c r="J8" s="31">
        <f t="shared" si="0"/>
        <v>1000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9" spans="1:23" x14ac:dyDescent="0.25">
      <c r="N9" s="59"/>
    </row>
    <row r="10" spans="1:23" x14ac:dyDescent="0.25">
      <c r="D10" s="2" t="s">
        <v>50</v>
      </c>
    </row>
    <row r="11" spans="1:23" x14ac:dyDescent="0.25">
      <c r="M11" s="60"/>
    </row>
    <row r="12" spans="1:23" x14ac:dyDescent="0.25">
      <c r="M12" s="60"/>
    </row>
  </sheetData>
  <mergeCells count="18">
    <mergeCell ref="A1:C1"/>
    <mergeCell ref="V1:V2"/>
    <mergeCell ref="D1:H1"/>
    <mergeCell ref="I1:K1"/>
    <mergeCell ref="A6:A8"/>
    <mergeCell ref="B6:B8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Q5:W8">
    <cfRule type="cellIs" dxfId="98" priority="10" stopIfTrue="1" operator="greaterThan">
      <formula>0</formula>
    </cfRule>
    <cfRule type="cellIs" dxfId="97" priority="11" stopIfTrue="1" operator="greaterThan">
      <formula>0</formula>
    </cfRule>
    <cfRule type="cellIs" dxfId="96" priority="12" stopIfTrue="1" operator="greaterThan">
      <formula>0</formula>
    </cfRule>
  </conditionalFormatting>
  <conditionalFormatting sqref="Q4:W4">
    <cfRule type="cellIs" dxfId="95" priority="7" stopIfTrue="1" operator="greaterThan">
      <formula>0</formula>
    </cfRule>
    <cfRule type="cellIs" dxfId="94" priority="8" stopIfTrue="1" operator="greaterThan">
      <formula>0</formula>
    </cfRule>
    <cfRule type="cellIs" dxfId="93" priority="9" stopIfTrue="1" operator="greaterThan">
      <formula>0</formula>
    </cfRule>
  </conditionalFormatting>
  <conditionalFormatting sqref="L4 L5:P8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conditionalFormatting sqref="M4:P4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M5" sqref="M5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83</v>
      </c>
      <c r="M1" s="61" t="s">
        <v>84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42338</v>
      </c>
      <c r="M3" s="58">
        <v>42459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2400</v>
      </c>
      <c r="J4" s="31">
        <f>I4-(SUM(L4:W4))</f>
        <v>1523</v>
      </c>
      <c r="K4" s="32" t="str">
        <f>IF(J4&lt;0,"ATENÇÃO","OK")</f>
        <v>OK</v>
      </c>
      <c r="L4" s="46">
        <v>877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3000</v>
      </c>
      <c r="J5" s="31">
        <f t="shared" ref="J5:J8" si="0">I5-(SUM(L5:W5))</f>
        <v>2400</v>
      </c>
      <c r="K5" s="32" t="str">
        <f t="shared" ref="K5:K8" si="1">IF(J5&lt;0,"ATENÇÃO","OK")</f>
        <v>OK</v>
      </c>
      <c r="L5" s="46">
        <v>0</v>
      </c>
      <c r="M5" s="46">
        <v>600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2000</v>
      </c>
      <c r="J6" s="31">
        <f t="shared" si="0"/>
        <v>2000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2000</v>
      </c>
      <c r="J7" s="31">
        <f t="shared" si="0"/>
        <v>2000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1500</v>
      </c>
      <c r="J8" s="31">
        <f t="shared" si="0"/>
        <v>1500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A1:C1"/>
    <mergeCell ref="V1:V2"/>
    <mergeCell ref="D1:H1"/>
    <mergeCell ref="I1:K1"/>
    <mergeCell ref="A6:A8"/>
    <mergeCell ref="B6:B8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N5:W8">
    <cfRule type="cellIs" dxfId="86" priority="10" stopIfTrue="1" operator="greaterThan">
      <formula>0</formula>
    </cfRule>
    <cfRule type="cellIs" dxfId="85" priority="11" stopIfTrue="1" operator="greaterThan">
      <formula>0</formula>
    </cfRule>
    <cfRule type="cellIs" dxfId="84" priority="12" stopIfTrue="1" operator="greaterThan">
      <formula>0</formula>
    </cfRule>
  </conditionalFormatting>
  <conditionalFormatting sqref="N4:W4">
    <cfRule type="cellIs" dxfId="83" priority="7" stopIfTrue="1" operator="greaterThan">
      <formula>0</formula>
    </cfRule>
    <cfRule type="cellIs" dxfId="82" priority="8" stopIfTrue="1" operator="greaterThan">
      <formula>0</formula>
    </cfRule>
    <cfRule type="cellIs" dxfId="81" priority="9" stopIfTrue="1" operator="greaterThan">
      <formula>0</formula>
    </cfRule>
  </conditionalFormatting>
  <conditionalFormatting sqref="L4 L5:M8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M4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L1" sqref="L1:L104857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88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42445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5000</v>
      </c>
      <c r="J4" s="31">
        <f>I4-(SUM(L4:W4))</f>
        <v>5000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1200</v>
      </c>
      <c r="J5" s="31">
        <f t="shared" ref="J5:J8" si="0">I5-(SUM(L5:W5))</f>
        <v>1200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1200</v>
      </c>
      <c r="J6" s="31">
        <f t="shared" si="0"/>
        <v>1200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500</v>
      </c>
      <c r="J7" s="31">
        <f t="shared" si="0"/>
        <v>320</v>
      </c>
      <c r="K7" s="32" t="str">
        <f t="shared" si="1"/>
        <v>OK</v>
      </c>
      <c r="L7" s="46">
        <v>180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500</v>
      </c>
      <c r="J8" s="31">
        <f t="shared" si="0"/>
        <v>460</v>
      </c>
      <c r="K8" s="32" t="str">
        <f t="shared" si="1"/>
        <v>OK</v>
      </c>
      <c r="L8" s="46">
        <v>40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A1:C1"/>
    <mergeCell ref="V1:V2"/>
    <mergeCell ref="D1:H1"/>
    <mergeCell ref="I1:K1"/>
    <mergeCell ref="A6:A8"/>
    <mergeCell ref="B6:B8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M5:W8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M4:W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L4:L8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M5" sqref="M5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41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500</v>
      </c>
      <c r="J4" s="31">
        <f>I4-(SUM(L4:W4))</f>
        <v>500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200</v>
      </c>
      <c r="J5" s="31">
        <f t="shared" ref="J5:J8" si="0">I5-(SUM(L5:W5))</f>
        <v>200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200</v>
      </c>
      <c r="J6" s="31">
        <f t="shared" si="0"/>
        <v>200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100</v>
      </c>
      <c r="J7" s="31">
        <f t="shared" si="0"/>
        <v>100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100</v>
      </c>
      <c r="J8" s="31">
        <f t="shared" si="0"/>
        <v>100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A1:C1"/>
    <mergeCell ref="V1:V2"/>
    <mergeCell ref="D1:H1"/>
    <mergeCell ref="I1:K1"/>
    <mergeCell ref="A6:A8"/>
    <mergeCell ref="B6:B8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L4 L5:W8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M4:W4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N4" sqref="N4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73</v>
      </c>
      <c r="M1" s="61" t="s">
        <v>74</v>
      </c>
      <c r="N1" s="61" t="s">
        <v>75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53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42313</v>
      </c>
      <c r="M3" s="58">
        <v>42405</v>
      </c>
      <c r="N3" s="58">
        <v>42405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5000</v>
      </c>
      <c r="J4" s="31">
        <f>I4-(SUM(L4:W4))</f>
        <v>3600</v>
      </c>
      <c r="K4" s="32" t="str">
        <f>IF(J4&lt;0,"ATENÇÃO","OK")</f>
        <v>OK</v>
      </c>
      <c r="L4" s="46">
        <v>200</v>
      </c>
      <c r="M4" s="46">
        <v>1200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3000</v>
      </c>
      <c r="J5" s="31">
        <f t="shared" ref="J5:J8" si="0">I5-(SUM(L5:W5))</f>
        <v>2500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500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1500</v>
      </c>
      <c r="J6" s="31">
        <f t="shared" si="0"/>
        <v>1200</v>
      </c>
      <c r="K6" s="32" t="str">
        <f t="shared" si="1"/>
        <v>OK</v>
      </c>
      <c r="L6" s="46">
        <v>0</v>
      </c>
      <c r="M6" s="46">
        <v>0</v>
      </c>
      <c r="N6" s="46">
        <v>300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2000</v>
      </c>
      <c r="J7" s="31">
        <f t="shared" si="0"/>
        <v>1700</v>
      </c>
      <c r="K7" s="32" t="str">
        <f t="shared" si="1"/>
        <v>OK</v>
      </c>
      <c r="L7" s="46">
        <v>0</v>
      </c>
      <c r="M7" s="46">
        <v>0</v>
      </c>
      <c r="N7" s="46">
        <v>300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500</v>
      </c>
      <c r="J8" s="31">
        <f t="shared" si="0"/>
        <v>400</v>
      </c>
      <c r="K8" s="32" t="str">
        <f t="shared" si="1"/>
        <v>OK</v>
      </c>
      <c r="L8" s="46">
        <v>0</v>
      </c>
      <c r="M8" s="46">
        <v>0</v>
      </c>
      <c r="N8" s="46">
        <v>100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M1:M2"/>
    <mergeCell ref="N1:N2"/>
    <mergeCell ref="A6:A8"/>
    <mergeCell ref="B6:B8"/>
    <mergeCell ref="U1:U2"/>
    <mergeCell ref="V1:V2"/>
    <mergeCell ref="W1:W2"/>
    <mergeCell ref="A2:K2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</mergeCells>
  <conditionalFormatting sqref="O5:W8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O4:W4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L4 L5:N8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M4:N4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41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55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800</v>
      </c>
      <c r="J4" s="31">
        <f>I4-(SUM(L4:W4))</f>
        <v>800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200</v>
      </c>
      <c r="J5" s="31">
        <f t="shared" ref="J5:J8" si="0">I5-(SUM(L5:W5))</f>
        <v>200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200</v>
      </c>
      <c r="J6" s="31">
        <f t="shared" si="0"/>
        <v>200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</v>
      </c>
      <c r="J7" s="31">
        <f t="shared" si="0"/>
        <v>200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200</v>
      </c>
      <c r="J8" s="31">
        <f t="shared" si="0"/>
        <v>200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M1:M2"/>
    <mergeCell ref="N1:N2"/>
    <mergeCell ref="A6:A8"/>
    <mergeCell ref="B6:B8"/>
    <mergeCell ref="U1:U2"/>
    <mergeCell ref="V1:V2"/>
    <mergeCell ref="W1:W2"/>
    <mergeCell ref="A2:K2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</mergeCells>
  <conditionalFormatting sqref="L4 L5:W8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M4:W4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41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52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2000</v>
      </c>
      <c r="J4" s="31">
        <f>I4-(SUM(L4:W4))</f>
        <v>2000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300</v>
      </c>
      <c r="J5" s="31">
        <f t="shared" ref="J5:J8" si="0">I5-(SUM(L5:W5))</f>
        <v>300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300</v>
      </c>
      <c r="J6" s="31">
        <f t="shared" si="0"/>
        <v>300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200</v>
      </c>
      <c r="J7" s="31">
        <f t="shared" si="0"/>
        <v>200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100</v>
      </c>
      <c r="J8" s="31">
        <f t="shared" si="0"/>
        <v>100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U1:U2"/>
    <mergeCell ref="V1:V2"/>
    <mergeCell ref="W1:W2"/>
    <mergeCell ref="Q1:Q2"/>
    <mergeCell ref="R1:R2"/>
    <mergeCell ref="S1:S2"/>
    <mergeCell ref="T1:T2"/>
    <mergeCell ref="A6:A8"/>
    <mergeCell ref="B6:B8"/>
    <mergeCell ref="A2:K2"/>
    <mergeCell ref="O1:O2"/>
    <mergeCell ref="P1:P2"/>
    <mergeCell ref="A1:C1"/>
    <mergeCell ref="D1:H1"/>
    <mergeCell ref="I1:K1"/>
    <mergeCell ref="L1:L2"/>
    <mergeCell ref="M1:M2"/>
    <mergeCell ref="N1:N2"/>
  </mergeCells>
  <conditionalFormatting sqref="L4 L5:W8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M4:W4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41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54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900</v>
      </c>
      <c r="J4" s="31">
        <f>I4-(SUM(L4:W4))</f>
        <v>900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5</v>
      </c>
      <c r="J5" s="31">
        <f t="shared" ref="J5:J8" si="0">I5-(SUM(L5:W5))</f>
        <v>5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/>
      <c r="J6" s="31">
        <f t="shared" si="0"/>
        <v>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/>
      <c r="J7" s="31">
        <f t="shared" si="0"/>
        <v>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/>
      <c r="J8" s="31">
        <f t="shared" si="0"/>
        <v>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M1:M2"/>
    <mergeCell ref="N1:N2"/>
    <mergeCell ref="A6:A8"/>
    <mergeCell ref="B6:B8"/>
    <mergeCell ref="U1:U2"/>
    <mergeCell ref="V1:V2"/>
    <mergeCell ref="W1:W2"/>
    <mergeCell ref="A2:K2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</mergeCells>
  <conditionalFormatting sqref="L4 L5:W8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M4:W4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81</v>
      </c>
      <c r="M1" s="61" t="s">
        <v>82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49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42243</v>
      </c>
      <c r="M3" s="58">
        <v>42433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2000</v>
      </c>
      <c r="J4" s="31">
        <f>I4-(SUM(L4:W4))</f>
        <v>1760</v>
      </c>
      <c r="K4" s="32" t="str">
        <f>IF(J4&lt;0,"ATENÇÃO","OK")</f>
        <v>OK</v>
      </c>
      <c r="L4" s="46">
        <v>240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200</v>
      </c>
      <c r="J5" s="31">
        <f t="shared" ref="J5:J8" si="0">I5-(SUM(L5:W5))</f>
        <v>200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300</v>
      </c>
      <c r="J6" s="31">
        <f t="shared" si="0"/>
        <v>150</v>
      </c>
      <c r="K6" s="32" t="str">
        <f t="shared" si="1"/>
        <v>OK</v>
      </c>
      <c r="L6" s="46">
        <v>0</v>
      </c>
      <c r="M6" s="46">
        <v>150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300</v>
      </c>
      <c r="J7" s="31">
        <f t="shared" si="0"/>
        <v>150</v>
      </c>
      <c r="K7" s="32" t="str">
        <f t="shared" si="1"/>
        <v>OK</v>
      </c>
      <c r="L7" s="46">
        <v>0</v>
      </c>
      <c r="M7" s="46">
        <v>150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300</v>
      </c>
      <c r="J8" s="31">
        <f t="shared" si="0"/>
        <v>150</v>
      </c>
      <c r="K8" s="32" t="str">
        <f t="shared" si="1"/>
        <v>OK</v>
      </c>
      <c r="L8" s="46">
        <v>0</v>
      </c>
      <c r="M8" s="46">
        <v>150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M1:M2"/>
    <mergeCell ref="N1:N2"/>
    <mergeCell ref="A6:A8"/>
    <mergeCell ref="B6:B8"/>
    <mergeCell ref="U1:U2"/>
    <mergeCell ref="V1:V2"/>
    <mergeCell ref="W1:W2"/>
    <mergeCell ref="A2:K2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</mergeCells>
  <conditionalFormatting sqref="N5:W8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N4:W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L4 L5:M8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M4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3" width="19.42578125" style="25" bestFit="1" customWidth="1"/>
    <col min="14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85</v>
      </c>
      <c r="M1" s="61" t="s">
        <v>86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58">
        <v>42300</v>
      </c>
      <c r="M3" s="58">
        <v>42334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1000</v>
      </c>
      <c r="J4" s="31">
        <f>I4-(SUM(L4:W4))</f>
        <v>600</v>
      </c>
      <c r="K4" s="32" t="str">
        <f>IF(J4&lt;0,"ATENÇÃO","OK")</f>
        <v>OK</v>
      </c>
      <c r="L4" s="46">
        <v>400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1440</v>
      </c>
      <c r="J5" s="31">
        <f t="shared" ref="J5:J8" si="0">I5-(SUM(L5:W5))</f>
        <v>1340</v>
      </c>
      <c r="K5" s="32" t="str">
        <f t="shared" ref="K5:K8" si="1">IF(J5&lt;0,"ATENÇÃO","OK")</f>
        <v>OK</v>
      </c>
      <c r="L5" s="46">
        <v>0</v>
      </c>
      <c r="M5" s="46">
        <v>100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300</v>
      </c>
      <c r="J6" s="31">
        <f t="shared" si="0"/>
        <v>200</v>
      </c>
      <c r="K6" s="32" t="str">
        <f t="shared" si="1"/>
        <v>OK</v>
      </c>
      <c r="L6" s="46">
        <v>0</v>
      </c>
      <c r="M6" s="46">
        <v>100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300</v>
      </c>
      <c r="J7" s="31">
        <f t="shared" si="0"/>
        <v>200</v>
      </c>
      <c r="K7" s="32" t="str">
        <f t="shared" si="1"/>
        <v>OK</v>
      </c>
      <c r="L7" s="46">
        <v>0</v>
      </c>
      <c r="M7" s="46">
        <v>100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300</v>
      </c>
      <c r="J8" s="31">
        <f t="shared" si="0"/>
        <v>200</v>
      </c>
      <c r="K8" s="32" t="str">
        <f t="shared" si="1"/>
        <v>OK</v>
      </c>
      <c r="L8" s="46">
        <v>0</v>
      </c>
      <c r="M8" s="46">
        <v>100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W1:W2"/>
    <mergeCell ref="V1:V2"/>
    <mergeCell ref="Q1:Q2"/>
    <mergeCell ref="A1:C1"/>
    <mergeCell ref="L1:L2"/>
    <mergeCell ref="M1:M2"/>
    <mergeCell ref="U1:U2"/>
    <mergeCell ref="N1:N2"/>
    <mergeCell ref="D1:H1"/>
    <mergeCell ref="I1:K1"/>
    <mergeCell ref="O1:O2"/>
    <mergeCell ref="P1:P2"/>
    <mergeCell ref="T1:T2"/>
    <mergeCell ref="A6:A8"/>
    <mergeCell ref="B6:B8"/>
    <mergeCell ref="A2:K2"/>
    <mergeCell ref="R1:R2"/>
    <mergeCell ref="S1:S2"/>
  </mergeCells>
  <conditionalFormatting sqref="N5:W8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N4:W4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L4 L5:M8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M4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zoomScale="80" zoomScaleNormal="80" workbookViewId="0">
      <selection activeCell="I4" sqref="I4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6" t="s">
        <v>58</v>
      </c>
      <c r="J1" s="66"/>
      <c r="K1" s="66"/>
      <c r="L1" s="61" t="s">
        <v>41</v>
      </c>
      <c r="M1" s="61" t="s">
        <v>41</v>
      </c>
      <c r="N1" s="61" t="s">
        <v>41</v>
      </c>
      <c r="O1" s="61" t="s">
        <v>41</v>
      </c>
      <c r="P1" s="61" t="s">
        <v>41</v>
      </c>
      <c r="Q1" s="61" t="s">
        <v>41</v>
      </c>
      <c r="R1" s="61" t="s">
        <v>41</v>
      </c>
      <c r="S1" s="61" t="s">
        <v>41</v>
      </c>
      <c r="T1" s="61" t="s">
        <v>41</v>
      </c>
      <c r="U1" s="61" t="s">
        <v>41</v>
      </c>
      <c r="V1" s="61" t="s">
        <v>41</v>
      </c>
      <c r="W1" s="61" t="s">
        <v>41</v>
      </c>
    </row>
    <row r="2" spans="1:23" ht="26.25" customHeight="1" x14ac:dyDescent="0.25">
      <c r="A2" s="66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v>2400</v>
      </c>
      <c r="J4" s="31">
        <f>I4-(SUM(L4:W4))</f>
        <v>2400</v>
      </c>
      <c r="K4" s="32" t="str">
        <f>IF(J4&lt;0,"ATENÇÃO","OK")</f>
        <v>OK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</row>
    <row r="5" spans="1:2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v>600</v>
      </c>
      <c r="J5" s="31">
        <f t="shared" ref="J5:J8" si="0">I5-(SUM(L5:W5))</f>
        <v>600</v>
      </c>
      <c r="K5" s="32" t="str">
        <f t="shared" ref="K5:K8" si="1">IF(J5&lt;0,"ATENÇÃO","OK")</f>
        <v>OK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</row>
    <row r="6" spans="1:2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8">
        <v>400</v>
      </c>
      <c r="J6" s="31">
        <f t="shared" si="0"/>
        <v>400</v>
      </c>
      <c r="K6" s="32" t="str">
        <f t="shared" si="1"/>
        <v>OK</v>
      </c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</row>
    <row r="7" spans="1:2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8">
        <v>400</v>
      </c>
      <c r="J7" s="31">
        <f t="shared" si="0"/>
        <v>400</v>
      </c>
      <c r="K7" s="32" t="str">
        <f t="shared" si="1"/>
        <v>OK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</row>
    <row r="8" spans="1:2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8">
        <v>500</v>
      </c>
      <c r="J8" s="31">
        <f t="shared" si="0"/>
        <v>500</v>
      </c>
      <c r="K8" s="32" t="str">
        <f t="shared" si="1"/>
        <v>OK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</row>
    <row r="10" spans="1:23" x14ac:dyDescent="0.25">
      <c r="D10" s="2" t="s">
        <v>50</v>
      </c>
    </row>
  </sheetData>
  <mergeCells count="18">
    <mergeCell ref="A6:A8"/>
    <mergeCell ref="B6:B8"/>
    <mergeCell ref="A1:C1"/>
    <mergeCell ref="L1:L2"/>
    <mergeCell ref="M1:M2"/>
    <mergeCell ref="D1:H1"/>
    <mergeCell ref="I1:K1"/>
    <mergeCell ref="W1:W2"/>
    <mergeCell ref="A2:K2"/>
    <mergeCell ref="N1:N2"/>
    <mergeCell ref="U1:U2"/>
    <mergeCell ref="V1:V2"/>
    <mergeCell ref="Q1:Q2"/>
    <mergeCell ref="R1:R2"/>
    <mergeCell ref="S1:S2"/>
    <mergeCell ref="T1:T2"/>
    <mergeCell ref="O1:O2"/>
    <mergeCell ref="P1:P2"/>
  </mergeCells>
  <conditionalFormatting sqref="L4 L5:W8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4:W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80" zoomScaleNormal="80" workbookViewId="0">
      <selection activeCell="I21" sqref="I2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2" width="15.140625" style="20" customWidth="1"/>
    <col min="13" max="13" width="17" style="20" customWidth="1"/>
    <col min="14" max="16384" width="9.7109375" style="20"/>
  </cols>
  <sheetData>
    <row r="1" spans="1:13" ht="32.25" customHeight="1" x14ac:dyDescent="0.25">
      <c r="A1" s="66" t="s">
        <v>56</v>
      </c>
      <c r="B1" s="66"/>
      <c r="C1" s="66"/>
      <c r="D1" s="66" t="s">
        <v>57</v>
      </c>
      <c r="E1" s="66"/>
      <c r="F1" s="66"/>
      <c r="G1" s="66"/>
      <c r="H1" s="66"/>
      <c r="I1" s="68" t="s">
        <v>58</v>
      </c>
      <c r="J1" s="68"/>
      <c r="K1" s="68"/>
      <c r="L1" s="68"/>
      <c r="M1" s="68"/>
    </row>
    <row r="2" spans="1:13" ht="26.25" customHeight="1" x14ac:dyDescent="0.25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40</v>
      </c>
      <c r="F3" s="17" t="s">
        <v>48</v>
      </c>
      <c r="G3" s="17" t="s">
        <v>45</v>
      </c>
      <c r="H3" s="18" t="s">
        <v>5</v>
      </c>
      <c r="I3" s="28" t="s">
        <v>29</v>
      </c>
      <c r="J3" s="29" t="s">
        <v>42</v>
      </c>
      <c r="K3" s="27" t="s">
        <v>28</v>
      </c>
      <c r="L3" s="30" t="s">
        <v>34</v>
      </c>
      <c r="M3" s="30" t="s">
        <v>35</v>
      </c>
    </row>
    <row r="4" spans="1:13" ht="105" x14ac:dyDescent="0.25">
      <c r="A4" s="55" t="s">
        <v>69</v>
      </c>
      <c r="B4" s="53">
        <v>1</v>
      </c>
      <c r="C4" s="49">
        <v>1</v>
      </c>
      <c r="D4" s="51" t="s">
        <v>59</v>
      </c>
      <c r="E4" s="45" t="s">
        <v>65</v>
      </c>
      <c r="F4" s="45" t="s">
        <v>67</v>
      </c>
      <c r="G4" s="45" t="s">
        <v>64</v>
      </c>
      <c r="H4" s="50">
        <v>5.44</v>
      </c>
      <c r="I4" s="47">
        <f>REITORIA!I4+ESAG!I4+CEART!I4+CEFID!I4+FAED!I4+CEAD!I4+CCT!I4+CEPLAN!I4+CAV!I4+CEO!I4+CEAVI!I4+CESFI!I4+CERES!I4</f>
        <v>32960</v>
      </c>
      <c r="J4" s="31">
        <f>(REITORIA!I4-REITORIA!J4)+(ESAG!I4-ESAG!J4)+(CEART!I4-CEART!J4)+(CEFID!I4-CEFID!J4)+(FAED!I4-FAED!J4)+(CEAD!I4-CEAD!J4)+(CCT!I4-CCT!J4)+(CEPLAN!I4-CEPLAN!J4)+(CAV!I4-CAV!J4)+(CEO!I4-CEO!J4)+(CEAVI!I4-CEAVI!J4)+(CESFI!I4-CESFI!J4)+(CERES!I4-CERES!J4)</f>
        <v>5077</v>
      </c>
      <c r="K4" s="56">
        <f>I4-J4</f>
        <v>27883</v>
      </c>
      <c r="L4" s="57">
        <f>H4*I4</f>
        <v>179302.40000000002</v>
      </c>
      <c r="M4" s="43">
        <f>H4*J4</f>
        <v>27618.880000000001</v>
      </c>
    </row>
    <row r="5" spans="1:13" ht="105" x14ac:dyDescent="0.25">
      <c r="A5" s="55" t="s">
        <v>70</v>
      </c>
      <c r="B5" s="53">
        <v>2</v>
      </c>
      <c r="C5" s="49">
        <v>2</v>
      </c>
      <c r="D5" s="51" t="s">
        <v>60</v>
      </c>
      <c r="E5" s="45" t="s">
        <v>66</v>
      </c>
      <c r="F5" s="45" t="s">
        <v>68</v>
      </c>
      <c r="G5" s="45" t="s">
        <v>64</v>
      </c>
      <c r="H5" s="50">
        <v>2.2999999999999998</v>
      </c>
      <c r="I5" s="47">
        <f>REITORIA!I5+ESAG!I5+CEART!I5+CEFID!I5+FAED!I5+CEAD!I5+CCT!I5+CEPLAN!I5+CAV!I5+CEO!I5+CEAVI!I5+CESFI!I5+CERES!I5</f>
        <v>19265</v>
      </c>
      <c r="J5" s="31">
        <f>(REITORIA!I5-REITORIA!J5)+(ESAG!I5-ESAG!J5)+(CEART!I5-CEART!J5)+(CEFID!I5-CEFID!J5)+(FAED!I5-FAED!J5)+(CEAD!I5-CEAD!J5)+(CCT!I5-CCT!J5)+(CEPLAN!I5-CEPLAN!J5)+(CAV!I5-CAV!J5)+(CEO!I5-CEO!J5)+(CEAVI!I5-CEAVI!J5)+(CESFI!I5-CESFI!J5)+(CERES!I5-CERES!J5)</f>
        <v>2240</v>
      </c>
      <c r="K5" s="56">
        <f t="shared" ref="K5:K8" si="0">I5-J5</f>
        <v>17025</v>
      </c>
      <c r="L5" s="57">
        <f t="shared" ref="L5:L7" si="1">H5*I5</f>
        <v>44309.5</v>
      </c>
      <c r="M5" s="43">
        <f t="shared" ref="M5:M8" si="2">H5*J5</f>
        <v>5152</v>
      </c>
    </row>
    <row r="6" spans="1:13" ht="105" x14ac:dyDescent="0.25">
      <c r="A6" s="65" t="s">
        <v>70</v>
      </c>
      <c r="B6" s="62">
        <v>3</v>
      </c>
      <c r="C6" s="44">
        <v>3</v>
      </c>
      <c r="D6" s="51" t="s">
        <v>61</v>
      </c>
      <c r="E6" s="26" t="s">
        <v>66</v>
      </c>
      <c r="F6" s="26" t="s">
        <v>68</v>
      </c>
      <c r="G6" s="45" t="s">
        <v>64</v>
      </c>
      <c r="H6" s="50">
        <v>1.6</v>
      </c>
      <c r="I6" s="47">
        <f>REITORIA!I6+ESAG!I6+CEART!I6+CEFID!I6+FAED!I6+CEAD!I6+CCT!I6+CEPLAN!I6+CAV!I6+CEO!I6+CEAVI!I6+CESFI!I6+CERES!I6</f>
        <v>10960</v>
      </c>
      <c r="J6" s="31">
        <f>(REITORIA!I6-REITORIA!J6)+(ESAG!I6-ESAG!J6)+(CEART!I6-CEART!J6)+(CEFID!I6-CEFID!J6)+(FAED!I6-FAED!J6)+(CEAD!I6-CEAD!J6)+(CCT!I6-CCT!J6)+(CEPLAN!I6-CEPLAN!J6)+(CAV!I6-CAV!J6)+(CEO!I6-CEO!J6)+(CEAVI!I6-CEAVI!J6)+(CESFI!I6-CESFI!J6)+(CERES!I6-CERES!J6)</f>
        <v>1330</v>
      </c>
      <c r="K6" s="56">
        <f t="shared" si="0"/>
        <v>9630</v>
      </c>
      <c r="L6" s="57">
        <f t="shared" si="1"/>
        <v>17536</v>
      </c>
      <c r="M6" s="43">
        <f t="shared" si="2"/>
        <v>2128</v>
      </c>
    </row>
    <row r="7" spans="1:13" ht="105" x14ac:dyDescent="0.25">
      <c r="A7" s="63"/>
      <c r="B7" s="63"/>
      <c r="C7" s="44">
        <v>4</v>
      </c>
      <c r="D7" s="52" t="s">
        <v>62</v>
      </c>
      <c r="E7" s="26" t="s">
        <v>66</v>
      </c>
      <c r="F7" s="26" t="s">
        <v>68</v>
      </c>
      <c r="G7" s="45" t="s">
        <v>64</v>
      </c>
      <c r="H7" s="50">
        <v>1.75</v>
      </c>
      <c r="I7" s="47">
        <f>REITORIA!I7+ESAG!I7+CEART!I7+CEFID!I7+FAED!I7+CEAD!I7+CCT!I7+CEPLAN!I7+CAV!I7+CEO!I7+CEAVI!I7+CESFI!I7+CERES!I7</f>
        <v>11560</v>
      </c>
      <c r="J7" s="31">
        <f>(REITORIA!I7-REITORIA!J7)+(ESAG!I7-ESAG!J7)+(CEART!I7-CEART!J7)+(CEFID!I7-CEFID!J7)+(FAED!I7-FAED!J7)+(CEAD!I7-CEAD!J7)+(CCT!I7-CCT!J7)+(CEPLAN!I7-CEPLAN!J7)+(CAV!I7-CAV!J7)+(CEO!I7-CEO!J7)+(CEAVI!I7-CEAVI!J7)+(CESFI!I7-CESFI!J7)+(CERES!I7-CERES!J7)</f>
        <v>1280</v>
      </c>
      <c r="K7" s="56">
        <f t="shared" si="0"/>
        <v>10280</v>
      </c>
      <c r="L7" s="57">
        <f t="shared" si="1"/>
        <v>20230</v>
      </c>
      <c r="M7" s="43">
        <f t="shared" si="2"/>
        <v>2240</v>
      </c>
    </row>
    <row r="8" spans="1:13" ht="105" x14ac:dyDescent="0.25">
      <c r="A8" s="64"/>
      <c r="B8" s="64"/>
      <c r="C8" s="44">
        <v>5</v>
      </c>
      <c r="D8" s="52" t="s">
        <v>63</v>
      </c>
      <c r="E8" s="26" t="s">
        <v>66</v>
      </c>
      <c r="F8" s="26" t="s">
        <v>68</v>
      </c>
      <c r="G8" s="45" t="s">
        <v>64</v>
      </c>
      <c r="H8" s="50">
        <v>1.9</v>
      </c>
      <c r="I8" s="47">
        <f>REITORIA!I8+ESAG!I8+CEART!I8+CEFID!I8+FAED!I8+CEAD!I8+CCT!I8+CEPLAN!I8+CAV!I8+CEO!I8+CEAVI!I8+CESFI!I8+CERES!I8</f>
        <v>6280</v>
      </c>
      <c r="J8" s="31">
        <f>(REITORIA!I8-REITORIA!J8)+(ESAG!I8-ESAG!J8)+(CEART!I8-CEART!J8)+(CEFID!I8-CEFID!J8)+(FAED!I8-FAED!J8)+(CEAD!I8-CEAD!J8)+(CCT!I8-CCT!J8)+(CEPLAN!I8-CEPLAN!J8)+(CAV!I8-CAV!J8)+(CEO!I8-CEO!J8)+(CEAVI!I8-CEAVI!J8)+(CESFI!I8-CESFI!J8)+(CERES!I8-CERES!J8)</f>
        <v>590</v>
      </c>
      <c r="K8" s="56">
        <f t="shared" si="0"/>
        <v>5690</v>
      </c>
      <c r="L8" s="57">
        <f>H8*I8</f>
        <v>11932</v>
      </c>
      <c r="M8" s="43">
        <f t="shared" si="2"/>
        <v>1121</v>
      </c>
    </row>
    <row r="9" spans="1:13" x14ac:dyDescent="0.25">
      <c r="L9" s="54">
        <f>SUM(L4:L8)</f>
        <v>273309.90000000002</v>
      </c>
      <c r="M9" s="54">
        <f>SUM(M4:M8)</f>
        <v>38259.880000000005</v>
      </c>
    </row>
    <row r="10" spans="1:13" x14ac:dyDescent="0.25">
      <c r="D10" s="2" t="s">
        <v>50</v>
      </c>
    </row>
    <row r="13" spans="1:13" ht="15.75" x14ac:dyDescent="0.25">
      <c r="I13" s="69" t="s">
        <v>71</v>
      </c>
      <c r="J13" s="70"/>
      <c r="K13" s="70"/>
      <c r="L13" s="70"/>
      <c r="M13" s="71"/>
    </row>
    <row r="14" spans="1:13" ht="15.75" x14ac:dyDescent="0.25">
      <c r="I14" s="72" t="s">
        <v>72</v>
      </c>
      <c r="J14" s="73"/>
      <c r="K14" s="73"/>
      <c r="L14" s="73"/>
      <c r="M14" s="74"/>
    </row>
    <row r="15" spans="1:13" ht="15.75" x14ac:dyDescent="0.25">
      <c r="I15" s="75" t="s">
        <v>58</v>
      </c>
      <c r="J15" s="76"/>
      <c r="K15" s="76"/>
      <c r="L15" s="76"/>
      <c r="M15" s="77"/>
    </row>
    <row r="16" spans="1:13" ht="15.75" x14ac:dyDescent="0.25">
      <c r="I16" s="37" t="s">
        <v>36</v>
      </c>
      <c r="J16" s="38"/>
      <c r="K16" s="38"/>
      <c r="L16" s="38"/>
      <c r="M16" s="33">
        <f>L9</f>
        <v>273309.90000000002</v>
      </c>
    </row>
    <row r="17" spans="9:13" ht="15.75" x14ac:dyDescent="0.25">
      <c r="I17" s="39" t="s">
        <v>37</v>
      </c>
      <c r="J17" s="40"/>
      <c r="K17" s="40"/>
      <c r="L17" s="40"/>
      <c r="M17" s="34">
        <f>M9</f>
        <v>38259.880000000005</v>
      </c>
    </row>
    <row r="18" spans="9:13" ht="15.75" x14ac:dyDescent="0.25">
      <c r="I18" s="39" t="s">
        <v>38</v>
      </c>
      <c r="J18" s="40"/>
      <c r="K18" s="40"/>
      <c r="L18" s="40"/>
      <c r="M18" s="36"/>
    </row>
    <row r="19" spans="9:13" ht="15.75" x14ac:dyDescent="0.25">
      <c r="I19" s="41" t="s">
        <v>39</v>
      </c>
      <c r="J19" s="42"/>
      <c r="K19" s="42"/>
      <c r="L19" s="42"/>
      <c r="M19" s="35">
        <f>M17/M16</f>
        <v>0.13998717207097144</v>
      </c>
    </row>
    <row r="20" spans="9:13" ht="15.75" x14ac:dyDescent="0.25">
      <c r="I20" s="78" t="s">
        <v>91</v>
      </c>
      <c r="J20" s="79"/>
      <c r="K20" s="79"/>
      <c r="L20" s="79"/>
      <c r="M20" s="80"/>
    </row>
  </sheetData>
  <mergeCells count="10">
    <mergeCell ref="I14:M14"/>
    <mergeCell ref="I15:M15"/>
    <mergeCell ref="I20:M20"/>
    <mergeCell ref="A6:A8"/>
    <mergeCell ref="B6:B8"/>
    <mergeCell ref="I1:M1"/>
    <mergeCell ref="A2:M2"/>
    <mergeCell ref="A1:C1"/>
    <mergeCell ref="D1:H1"/>
    <mergeCell ref="I13:M13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2" t="s">
        <v>11</v>
      </c>
      <c r="B1" s="82"/>
      <c r="C1" s="82"/>
      <c r="D1" s="82"/>
      <c r="E1" s="82"/>
      <c r="F1" s="82"/>
      <c r="G1" s="82"/>
      <c r="H1" s="82"/>
    </row>
    <row r="2" spans="1:8" ht="20.25" x14ac:dyDescent="0.2">
      <c r="B2" s="5"/>
    </row>
    <row r="3" spans="1:8" ht="47.25" customHeight="1" x14ac:dyDescent="0.2">
      <c r="A3" s="83" t="s">
        <v>12</v>
      </c>
      <c r="B3" s="83"/>
      <c r="C3" s="83"/>
      <c r="D3" s="83"/>
      <c r="E3" s="83"/>
      <c r="F3" s="83"/>
      <c r="G3" s="83"/>
      <c r="H3" s="83"/>
    </row>
    <row r="4" spans="1:8" ht="35.25" customHeight="1" x14ac:dyDescent="0.2">
      <c r="B4" s="6"/>
    </row>
    <row r="5" spans="1:8" ht="15" customHeight="1" x14ac:dyDescent="0.2">
      <c r="A5" s="84" t="s">
        <v>13</v>
      </c>
      <c r="B5" s="84"/>
      <c r="C5" s="84"/>
      <c r="D5" s="84"/>
      <c r="E5" s="84"/>
      <c r="F5" s="84"/>
      <c r="G5" s="84"/>
      <c r="H5" s="84"/>
    </row>
    <row r="6" spans="1:8" ht="15" customHeight="1" x14ac:dyDescent="0.2">
      <c r="A6" s="84" t="s">
        <v>14</v>
      </c>
      <c r="B6" s="84"/>
      <c r="C6" s="84"/>
      <c r="D6" s="84"/>
      <c r="E6" s="84"/>
      <c r="F6" s="84"/>
      <c r="G6" s="84"/>
      <c r="H6" s="84"/>
    </row>
    <row r="7" spans="1:8" ht="15" customHeight="1" x14ac:dyDescent="0.2">
      <c r="A7" s="84" t="s">
        <v>15</v>
      </c>
      <c r="B7" s="84"/>
      <c r="C7" s="84"/>
      <c r="D7" s="84"/>
      <c r="E7" s="84"/>
      <c r="F7" s="84"/>
      <c r="G7" s="84"/>
      <c r="H7" s="84"/>
    </row>
    <row r="8" spans="1:8" ht="15" customHeight="1" x14ac:dyDescent="0.2">
      <c r="A8" s="84" t="s">
        <v>16</v>
      </c>
      <c r="B8" s="84"/>
      <c r="C8" s="84"/>
      <c r="D8" s="84"/>
      <c r="E8" s="84"/>
      <c r="F8" s="84"/>
      <c r="G8" s="84"/>
      <c r="H8" s="84"/>
    </row>
    <row r="9" spans="1:8" ht="30" customHeight="1" x14ac:dyDescent="0.2">
      <c r="B9" s="7"/>
    </row>
    <row r="10" spans="1:8" ht="105" customHeight="1" x14ac:dyDescent="0.2">
      <c r="A10" s="85" t="s">
        <v>17</v>
      </c>
      <c r="B10" s="85"/>
      <c r="C10" s="85"/>
      <c r="D10" s="85"/>
      <c r="E10" s="85"/>
      <c r="F10" s="85"/>
      <c r="G10" s="85"/>
      <c r="H10" s="85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6" t="s">
        <v>23</v>
      </c>
      <c r="B19" s="86"/>
      <c r="C19" s="86"/>
      <c r="D19" s="86"/>
      <c r="E19" s="86"/>
      <c r="F19" s="86"/>
      <c r="G19" s="86"/>
      <c r="H19" s="86"/>
    </row>
    <row r="20" spans="1:8" ht="14.25" x14ac:dyDescent="0.2">
      <c r="A20" s="87" t="s">
        <v>24</v>
      </c>
      <c r="B20" s="87"/>
      <c r="C20" s="87"/>
      <c r="D20" s="87"/>
      <c r="E20" s="87"/>
      <c r="F20" s="87"/>
      <c r="G20" s="87"/>
      <c r="H20" s="87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8" t="s">
        <v>25</v>
      </c>
      <c r="B24" s="88"/>
      <c r="C24" s="88"/>
      <c r="D24" s="88"/>
      <c r="E24" s="88"/>
      <c r="F24" s="88"/>
      <c r="G24" s="88"/>
      <c r="H24" s="88"/>
    </row>
    <row r="25" spans="1:8" ht="15" customHeight="1" x14ac:dyDescent="0.2">
      <c r="A25" s="88" t="s">
        <v>26</v>
      </c>
      <c r="B25" s="88"/>
      <c r="C25" s="88"/>
      <c r="D25" s="88"/>
      <c r="E25" s="88"/>
      <c r="F25" s="88"/>
      <c r="G25" s="88"/>
      <c r="H25" s="88"/>
    </row>
    <row r="26" spans="1:8" ht="15" customHeight="1" x14ac:dyDescent="0.2">
      <c r="A26" s="81" t="s">
        <v>27</v>
      </c>
      <c r="B26" s="81"/>
      <c r="C26" s="81"/>
      <c r="D26" s="81"/>
      <c r="E26" s="81"/>
      <c r="F26" s="81"/>
      <c r="G26" s="81"/>
      <c r="H26" s="8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CEART</vt:lpstr>
      <vt:lpstr>CEFID</vt:lpstr>
      <vt:lpstr>FAED</vt:lpstr>
      <vt:lpstr>CEAD</vt:lpstr>
      <vt:lpstr>CCT</vt:lpstr>
      <vt:lpstr>CEPLAN</vt:lpstr>
      <vt:lpstr>CAV</vt:lpstr>
      <vt:lpstr>CEO</vt:lpstr>
      <vt:lpstr>CEAVI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2016-04-12T18:41:57Z</dcterms:modified>
</cp:coreProperties>
</file>