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1063-2015 - UDESC - Ar Condicionado - Vig 26.10.16\"/>
    </mc:Choice>
  </mc:AlternateContent>
  <bookViews>
    <workbookView xWindow="0" yWindow="0" windowWidth="20490" windowHeight="7155" tabRatio="857" activeTab="2"/>
  </bookViews>
  <sheets>
    <sheet name="CAV" sheetId="113" r:id="rId1"/>
    <sheet name="CEO" sheetId="129" r:id="rId2"/>
    <sheet name="GESTOR" sheetId="130" r:id="rId3"/>
    <sheet name="Modelo Anexo II IN 002_2014" sheetId="77" r:id="rId4"/>
  </sheets>
  <definedNames>
    <definedName name="CEPLAN" localSheetId="1">#REF!</definedName>
    <definedName name="CEPLAN" localSheetId="2">#REF!</definedName>
    <definedName name="CEPLAN">#REF!</definedName>
    <definedName name="diasuteis" localSheetId="1">#REF!</definedName>
    <definedName name="diasuteis" localSheetId="2">#REF!</definedName>
    <definedName name="diasuteis">#REF!</definedName>
    <definedName name="Ferias" localSheetId="1">#REF!</definedName>
    <definedName name="Ferias" localSheetId="2">#REF!</definedName>
    <definedName name="Ferias">#REF!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30" i="130" l="1"/>
  <c r="L24" i="130" l="1"/>
  <c r="I4" i="130"/>
  <c r="I5" i="130" l="1"/>
  <c r="L5" i="130" s="1"/>
  <c r="I6" i="130"/>
  <c r="L6" i="130" s="1"/>
  <c r="I7" i="130"/>
  <c r="L7" i="130" s="1"/>
  <c r="I8" i="130"/>
  <c r="L8" i="130" s="1"/>
  <c r="I9" i="130"/>
  <c r="L9" i="130" s="1"/>
  <c r="I10" i="130"/>
  <c r="L10" i="130" s="1"/>
  <c r="I11" i="130"/>
  <c r="L11" i="130" s="1"/>
  <c r="I12" i="130"/>
  <c r="L12" i="130" s="1"/>
  <c r="I13" i="130"/>
  <c r="L13" i="130" s="1"/>
  <c r="I14" i="130"/>
  <c r="L14" i="130" s="1"/>
  <c r="I15" i="130"/>
  <c r="L15" i="130" s="1"/>
  <c r="I16" i="130"/>
  <c r="L16" i="130" s="1"/>
  <c r="I17" i="130"/>
  <c r="L17" i="130" s="1"/>
  <c r="I18" i="130"/>
  <c r="L18" i="130" s="1"/>
  <c r="I19" i="130"/>
  <c r="L19" i="130" s="1"/>
  <c r="I20" i="130"/>
  <c r="L20" i="130" s="1"/>
  <c r="I21" i="130"/>
  <c r="L21" i="130" s="1"/>
  <c r="I22" i="130"/>
  <c r="L22" i="130" s="1"/>
  <c r="I23" i="130"/>
  <c r="L23" i="130" s="1"/>
  <c r="L4" i="130"/>
  <c r="J23" i="129" l="1"/>
  <c r="K23" i="129" s="1"/>
  <c r="J22" i="129"/>
  <c r="K22" i="129" s="1"/>
  <c r="J21" i="129"/>
  <c r="K21" i="129" s="1"/>
  <c r="J20" i="129"/>
  <c r="K20" i="129" s="1"/>
  <c r="J19" i="129"/>
  <c r="K19" i="129" s="1"/>
  <c r="J18" i="129"/>
  <c r="K18" i="129" s="1"/>
  <c r="J17" i="129"/>
  <c r="K17" i="129" s="1"/>
  <c r="J16" i="129"/>
  <c r="K16" i="129" s="1"/>
  <c r="J15" i="129"/>
  <c r="K15" i="129" s="1"/>
  <c r="J14" i="129"/>
  <c r="K14" i="129" s="1"/>
  <c r="J13" i="129"/>
  <c r="K13" i="129" s="1"/>
  <c r="J12" i="129"/>
  <c r="K12" i="129" s="1"/>
  <c r="J11" i="129"/>
  <c r="K11" i="129" s="1"/>
  <c r="J10" i="129"/>
  <c r="K10" i="129" s="1"/>
  <c r="J9" i="129"/>
  <c r="K9" i="129" s="1"/>
  <c r="J8" i="129"/>
  <c r="K8" i="129" s="1"/>
  <c r="K7" i="129"/>
  <c r="J7" i="129"/>
  <c r="J6" i="129"/>
  <c r="K6" i="129" s="1"/>
  <c r="J5" i="129"/>
  <c r="K5" i="129" s="1"/>
  <c r="J4" i="129"/>
  <c r="K14" i="113"/>
  <c r="K22" i="113"/>
  <c r="J5" i="113"/>
  <c r="J6" i="113"/>
  <c r="K6" i="113" s="1"/>
  <c r="J7" i="113"/>
  <c r="J8" i="113"/>
  <c r="J8" i="130" s="1"/>
  <c r="J9" i="113"/>
  <c r="J10" i="113"/>
  <c r="J10" i="130" s="1"/>
  <c r="J11" i="113"/>
  <c r="J12" i="113"/>
  <c r="J12" i="130" s="1"/>
  <c r="J13" i="113"/>
  <c r="J14" i="113"/>
  <c r="J14" i="130" s="1"/>
  <c r="J15" i="113"/>
  <c r="J16" i="113"/>
  <c r="J16" i="130" s="1"/>
  <c r="J17" i="113"/>
  <c r="J18" i="113"/>
  <c r="J19" i="113"/>
  <c r="J20" i="113"/>
  <c r="J20" i="130" s="1"/>
  <c r="J21" i="113"/>
  <c r="J22" i="113"/>
  <c r="J23" i="113"/>
  <c r="J4" i="113"/>
  <c r="K4" i="113" s="1"/>
  <c r="J22" i="130" l="1"/>
  <c r="M22" i="130" s="1"/>
  <c r="J18" i="130"/>
  <c r="K18" i="130" s="1"/>
  <c r="J6" i="130"/>
  <c r="M6" i="130" s="1"/>
  <c r="M20" i="130"/>
  <c r="K20" i="130"/>
  <c r="M16" i="130"/>
  <c r="K16" i="130"/>
  <c r="M12" i="130"/>
  <c r="K12" i="130"/>
  <c r="M8" i="130"/>
  <c r="K8" i="130"/>
  <c r="K23" i="113"/>
  <c r="J23" i="130"/>
  <c r="K19" i="113"/>
  <c r="J19" i="130"/>
  <c r="K15" i="113"/>
  <c r="J15" i="130"/>
  <c r="K11" i="113"/>
  <c r="J11" i="130"/>
  <c r="K7" i="113"/>
  <c r="J7" i="130"/>
  <c r="K20" i="113"/>
  <c r="K12" i="113"/>
  <c r="M14" i="130"/>
  <c r="K14" i="130"/>
  <c r="M10" i="130"/>
  <c r="K10" i="130"/>
  <c r="K18" i="113"/>
  <c r="K10" i="113"/>
  <c r="K21" i="113"/>
  <c r="J21" i="130"/>
  <c r="K17" i="113"/>
  <c r="J17" i="130"/>
  <c r="K13" i="113"/>
  <c r="J13" i="130"/>
  <c r="K9" i="113"/>
  <c r="J9" i="130"/>
  <c r="K5" i="113"/>
  <c r="J5" i="130"/>
  <c r="K16" i="113"/>
  <c r="K8" i="113"/>
  <c r="K4" i="129"/>
  <c r="J4" i="130"/>
  <c r="M18" i="130" l="1"/>
  <c r="K22" i="130"/>
  <c r="K6" i="130"/>
  <c r="M9" i="130"/>
  <c r="K9" i="130"/>
  <c r="M17" i="130"/>
  <c r="K17" i="130"/>
  <c r="M11" i="130"/>
  <c r="K11" i="130"/>
  <c r="M19" i="130"/>
  <c r="K19" i="130"/>
  <c r="M4" i="130"/>
  <c r="K4" i="130"/>
  <c r="M5" i="130"/>
  <c r="K5" i="130"/>
  <c r="M13" i="130"/>
  <c r="K13" i="130"/>
  <c r="M21" i="130"/>
  <c r="K21" i="130"/>
  <c r="M7" i="130"/>
  <c r="K7" i="130"/>
  <c r="M15" i="130"/>
  <c r="K15" i="130"/>
  <c r="M23" i="130"/>
  <c r="K23" i="130"/>
  <c r="M24" i="130" l="1"/>
  <c r="M31" i="130" s="1"/>
  <c r="M33" i="130" s="1"/>
</calcChain>
</file>

<file path=xl/sharedStrings.xml><?xml version="1.0" encoding="utf-8"?>
<sst xmlns="http://schemas.openxmlformats.org/spreadsheetml/2006/main" count="375" uniqueCount="85">
  <si>
    <t>Saldo / Automático</t>
  </si>
  <si>
    <t>LOTE</t>
  </si>
  <si>
    <t>...../...../......</t>
  </si>
  <si>
    <t>FORNECEDOR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</si>
  <si>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</si>
  <si>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</si>
  <si>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</si>
  <si>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</si>
  <si>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</si>
  <si>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</si>
  <si>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</si>
  <si>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</si>
  <si>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</si>
  <si>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</si>
  <si>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</si>
  <si>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</si>
  <si>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</si>
  <si>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</si>
  <si>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</si>
  <si>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</si>
  <si>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</si>
  <si>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</si>
  <si>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</si>
  <si>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</si>
  <si>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</si>
  <si>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</si>
  <si>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</si>
  <si>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SALDO</t>
  </si>
  <si>
    <t>Qtde Registrada</t>
  </si>
  <si>
    <t>Valor Total Registrado</t>
  </si>
  <si>
    <t>Valor Total Utilizado</t>
  </si>
  <si>
    <t>UNIDADE</t>
  </si>
  <si>
    <t xml:space="preserve"> AF/OS nº  xxxx/2015 Qtde. DT</t>
  </si>
  <si>
    <t>Qtde Utilizada</t>
  </si>
  <si>
    <t>DETALHAMENTO</t>
  </si>
  <si>
    <t>MARCA</t>
  </si>
  <si>
    <t>Peça</t>
  </si>
  <si>
    <t>PROCESSO: 1063/2015/UDESC</t>
  </si>
  <si>
    <t>OBJETO: AQUISIÇÃO E INSTALAÇÃO DE APARELHOS DE AR CONDICIONADO PARA A UDESC</t>
  </si>
  <si>
    <t>VIGÊNCIA DA ATA: 27/10/2015 até 26/10/2016</t>
  </si>
  <si>
    <r>
      <t xml:space="preserve">Aparelho de ar condicionado tipo Split High Wall (para parede),  </t>
    </r>
    <r>
      <rPr>
        <b/>
        <sz val="11"/>
        <rFont val="Calibri"/>
        <family val="2"/>
        <scheme val="minor"/>
      </rPr>
      <t>ciclo quente e frio</t>
    </r>
    <r>
      <rPr>
        <sz val="11"/>
        <rFont val="Calibri"/>
        <family val="2"/>
        <scheme val="minor"/>
      </rPr>
      <t>, capacidade frigorífica nominal de 12.000 btu’s, 220 V,com controle remoto (individual) sem fio e filtro de ar lavável. Selo PROCEL “A”.</t>
    </r>
  </si>
  <si>
    <t>ELGIN: SSQIA-12000-2 SSQEA-12000-2</t>
  </si>
  <si>
    <t>449052-34</t>
  </si>
  <si>
    <r>
      <t xml:space="preserve">Aparelho de ar condicionado tipo Split High Wall (para parede),  </t>
    </r>
    <r>
      <rPr>
        <b/>
        <sz val="11"/>
        <rFont val="Calibri"/>
        <family val="2"/>
        <scheme val="minor"/>
      </rPr>
      <t>ciclo quente e frio</t>
    </r>
    <r>
      <rPr>
        <sz val="11"/>
        <rFont val="Calibri"/>
        <family val="2"/>
        <scheme val="minor"/>
      </rPr>
      <t>, capacidade frigorífica nominal de 18.000 btu’s, 220 V,com controle remoto (individual) sem fio e filtro de ar lavável.</t>
    </r>
    <r>
      <rPr>
        <sz val="11"/>
        <color rgb="FFFF0000"/>
        <rFont val="Calibri"/>
        <family val="2"/>
        <scheme val="minor"/>
      </rPr>
      <t xml:space="preserve"> </t>
    </r>
  </si>
  <si>
    <t>PHILCO PH18000QFM4 PH18000QFM4</t>
  </si>
  <si>
    <r>
      <t xml:space="preserve">Aparelho de ar condicionado tipo Split High Wall (para parede),  </t>
    </r>
    <r>
      <rPr>
        <b/>
        <sz val="11"/>
        <rFont val="Calibri"/>
        <family val="2"/>
        <scheme val="minor"/>
      </rPr>
      <t>ciclo quente e frio</t>
    </r>
    <r>
      <rPr>
        <sz val="11"/>
        <rFont val="Calibri"/>
        <family val="2"/>
        <scheme val="minor"/>
      </rPr>
      <t xml:space="preserve">, capacidade frigorífica nominal de 24.000 btu’s, 220 V, com controle remoto (individual) sem fio e filtro de ar lavável. </t>
    </r>
  </si>
  <si>
    <t>PHILCO PH24000QFM4 PH24000QFM4</t>
  </si>
  <si>
    <r>
      <t xml:space="preserve">Aparelho de ar condicionado tipo Split High Wall (para parede),  </t>
    </r>
    <r>
      <rPr>
        <b/>
        <sz val="11"/>
        <rFont val="Calibri"/>
        <family val="2"/>
        <scheme val="minor"/>
      </rPr>
      <t>ciclo quente e frio</t>
    </r>
    <r>
      <rPr>
        <sz val="11"/>
        <rFont val="Calibri"/>
        <family val="2"/>
        <scheme val="minor"/>
      </rPr>
      <t>, capacidade frigorífica nominal de 30.000 btu’s, 220 V, com controle remoto (individual) sem fio e filtro de ar lavável.</t>
    </r>
  </si>
  <si>
    <t>ELGIN SRQ30000</t>
  </si>
  <si>
    <t xml:space="preserve">Instalação completa de equipamento de ar-condicionado tipo "split" até 24.000 BTU/h incluindo até 3 metros de distância entre evaporadora e condensadora – Composto de 01 (uma) unidade evaporadora e 01 (uma) unidade condensadora. </t>
  </si>
  <si>
    <t>Serviço</t>
  </si>
  <si>
    <t>SERVIÇO</t>
  </si>
  <si>
    <t>339039-25</t>
  </si>
  <si>
    <t xml:space="preserve">Instalação completa de equipamento de ar-condicionado tipo "split" de 25.000 a 48.000 BTU/h incluindo até 3 metros de distância entre evaporadora e condensadora – Composto de 01 (uma) unidade evaporadora e 01 (uma) unidade condensadora. </t>
  </si>
  <si>
    <r>
      <t>Desinstalação de equipamento de ar-condicionado.</t>
    </r>
    <r>
      <rPr>
        <sz val="11"/>
        <color rgb="FFFF0000"/>
        <rFont val="Calibri"/>
        <family val="2"/>
        <scheme val="minor"/>
      </rPr>
      <t xml:space="preserve"> </t>
    </r>
  </si>
  <si>
    <t>Aparelho de ar condicionado tipo Split High Wall com no mínimo 22.000 BTU/h, ciclo quente/frio. Que no MODO AUTOMÁTICO de controle de temperatura PERMITA escolher a temperatura de funcionamento em toda a faixa de operação do equipamento. Com controle remoto. Com filtro de ar lavável. Selo PROCEL de economia de energia com classe de consumo de energia A ou B (Selo do INMETRO). Para rede monofásica de 220 volts. Entrega e instalação completa dos equipamentos no CAV/UDESC em Lages/SC.</t>
  </si>
  <si>
    <t>MIDEA 42MFQA22M5 38KQN22M5</t>
  </si>
  <si>
    <t>449052.34</t>
  </si>
  <si>
    <r>
      <t xml:space="preserve">Aparelho de ar condicionado tipo Split High Wall (para parede), </t>
    </r>
    <r>
      <rPr>
        <b/>
        <sz val="11"/>
        <rFont val="Calibri"/>
        <family val="2"/>
        <scheme val="minor"/>
      </rPr>
      <t>ciclo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quente e frio</t>
    </r>
    <r>
      <rPr>
        <sz val="11"/>
        <rFont val="Calibri"/>
        <family val="2"/>
        <scheme val="minor"/>
      </rPr>
      <t>: controle remoto sem fio, capacidade  nominal de no mínimo 9.000 btus; capacidade de desumidificar o ambiente e filtro de ar lavável, tensão 220 Volts, frequência 60 Hz.  Selo PROCEL “A”.</t>
    </r>
  </si>
  <si>
    <t>ELGIN SSQIA-9000-2 SSQEA-9000-2</t>
  </si>
  <si>
    <t>ELGIN SSQIA-12000-2 SSQEA-12000-2</t>
  </si>
  <si>
    <r>
      <t xml:space="preserve">Condicionado de Ar tipo Split Piso Teto/Parede, capacidade frigorífica nominal de 36.000 btu’s,  </t>
    </r>
    <r>
      <rPr>
        <b/>
        <sz val="11"/>
        <rFont val="Calibri"/>
        <family val="2"/>
        <scheme val="minor"/>
      </rPr>
      <t xml:space="preserve"> ciclos quente e frio</t>
    </r>
    <r>
      <rPr>
        <sz val="11"/>
        <rFont val="Calibri"/>
        <family val="2"/>
        <scheme val="minor"/>
      </rPr>
      <t>, 220 V, com controle remoto  sem fio e filtro de ar lavável.</t>
    </r>
  </si>
  <si>
    <t>KOMECO KOP36QC</t>
  </si>
  <si>
    <r>
      <t>Condicionador de Ar tipo Split Piso Teto/Parede  – de 60.000 BTU’s ciclos</t>
    </r>
    <r>
      <rPr>
        <b/>
        <sz val="11"/>
        <rFont val="Calibri"/>
        <family val="2"/>
        <scheme val="minor"/>
      </rPr>
      <t xml:space="preserve"> quente e frio, </t>
    </r>
    <r>
      <rPr>
        <sz val="11"/>
        <rFont val="Calibri"/>
        <family val="2"/>
        <scheme val="minor"/>
      </rPr>
      <t>com controle remoto - trifásico 380 V, com pressotato de alta e baixa, rele contra inversão de fase. Selo PROCEL até "E".</t>
    </r>
  </si>
  <si>
    <t>ELGIN PHQ60000</t>
  </si>
  <si>
    <t xml:space="preserve">Instalação completa de equipamento de ar-condicionado tipo "split" acima de 48.000 BTU/h incluindo até 3 metros de distância entre evaporadora e condensadora – Composto de 01 (uma) unidade evaporadora e 01 (uma) unidade condensadora. </t>
  </si>
  <si>
    <t xml:space="preserve">Metro adicional de linha para instalação de split até 24.000 BTU/h. </t>
  </si>
  <si>
    <t>Metro</t>
  </si>
  <si>
    <t>ELUMA + POLIPEX</t>
  </si>
  <si>
    <r>
      <t>Metro adicional de linha para instalação de split de 25.000 a 48.000 BTU/h.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</si>
  <si>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Metro adicional de linha para instalação de split acima de 48.000 BTU/h. </t>
  </si>
  <si>
    <t>CENTRO PARTICIPANTE: CAV</t>
  </si>
  <si>
    <t>*Lote 1 - itens 1 a 28 - infrutífero</t>
  </si>
  <si>
    <t>*Lote 2 - itens 29 a 39 - infrutífero</t>
  </si>
  <si>
    <t xml:space="preserve">GESTOR </t>
  </si>
  <si>
    <t xml:space="preserve"> AF/OS nº  322/2016 Qtde. DT</t>
  </si>
  <si>
    <t>ITEM</t>
  </si>
  <si>
    <t>ATENA COMÉRCIO DE MÓVEIS LTDA ME</t>
  </si>
  <si>
    <t>Valor Total da Ata com Aditivo</t>
  </si>
  <si>
    <t>Valor Utilizado</t>
  </si>
  <si>
    <t>% Aditivos</t>
  </si>
  <si>
    <t>% Utilizado</t>
  </si>
  <si>
    <t>Pregão 1063/2015/UDESC - SRP</t>
  </si>
  <si>
    <t>AQUISIÇÃO E INSTALAÇÃO DE APARELHOS DE AR CONDICIONADO PARA A UDESC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</si>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</sst>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&quot;R$&quot;\ #,##0.00"/>
    <numFmt numFmtId="169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0" fontId="4" fillId="0" borderId="0" xfId="1" applyFont="1" applyFill="1" applyAlignment="1" applyProtection="1">
      <alignment wrapText="1"/>
      <protection locked="0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wrapText="1"/>
    </xf>
    <xf numFmtId="43" fontId="18" fillId="5" borderId="1" xfId="5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4" fillId="0" borderId="0" xfId="1" applyNumberFormat="1" applyFont="1" applyAlignment="1">
      <alignment wrapText="1"/>
    </xf>
    <xf numFmtId="0" fontId="5" fillId="0" borderId="0" xfId="1" applyFont="1" applyFill="1" applyAlignment="1">
      <alignment horizontal="left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4" borderId="6" xfId="0" applyNumberFormat="1" applyFont="1" applyFill="1" applyBorder="1" applyAlignment="1">
      <alignment horizontal="left" vertical="center" wrapText="1"/>
    </xf>
    <xf numFmtId="0" fontId="5" fillId="4" borderId="7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6" borderId="1" xfId="1" applyFont="1" applyFill="1" applyBorder="1" applyAlignment="1" applyProtection="1">
      <alignment horizontal="center" vertical="center" wrapText="1"/>
      <protection locked="0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justify" vertical="top" wrapText="1"/>
    </xf>
    <xf numFmtId="0" fontId="4" fillId="7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43" fontId="5" fillId="7" borderId="1" xfId="5" applyNumberFormat="1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6" borderId="1" xfId="13" applyNumberFormat="1" applyFont="1" applyFill="1" applyBorder="1" applyAlignment="1" applyProtection="1">
      <alignment horizontal="center" vertical="center" wrapText="1"/>
      <protection locked="0"/>
    </xf>
    <xf numFmtId="166" fontId="5" fillId="8" borderId="1" xfId="0" applyNumberFormat="1" applyFont="1" applyFill="1" applyBorder="1" applyAlignment="1">
      <alignment horizontal="center" vertical="center" wrapText="1"/>
    </xf>
    <xf numFmtId="3" fontId="4" fillId="9" borderId="1" xfId="1" applyNumberFormat="1" applyFont="1" applyFill="1" applyBorder="1" applyAlignment="1" applyProtection="1">
      <alignment horizontal="center" vertical="center" wrapText="1"/>
      <protection locked="0"/>
    </xf>
    <xf numFmtId="168" fontId="4" fillId="10" borderId="1" xfId="1" applyNumberFormat="1" applyFont="1" applyFill="1" applyBorder="1" applyAlignment="1">
      <alignment vertical="center" wrapText="1"/>
    </xf>
    <xf numFmtId="0" fontId="15" fillId="8" borderId="11" xfId="1" applyFont="1" applyFill="1" applyBorder="1" applyAlignment="1">
      <alignment horizontal="left" vertical="center" wrapText="1"/>
    </xf>
    <xf numFmtId="0" fontId="15" fillId="8" borderId="12" xfId="1" applyFont="1" applyFill="1" applyBorder="1" applyAlignment="1">
      <alignment horizontal="left" vertical="center" wrapText="1"/>
    </xf>
    <xf numFmtId="0" fontId="15" fillId="8" borderId="13" xfId="1" applyFont="1" applyFill="1" applyBorder="1" applyAlignment="1">
      <alignment horizontal="left" vertical="center" wrapText="1"/>
    </xf>
    <xf numFmtId="0" fontId="15" fillId="8" borderId="14" xfId="1" applyFont="1" applyFill="1" applyBorder="1" applyAlignment="1">
      <alignment horizontal="left" vertical="center" wrapText="1"/>
    </xf>
    <xf numFmtId="0" fontId="15" fillId="8" borderId="0" xfId="1" applyFont="1" applyFill="1" applyBorder="1" applyAlignment="1">
      <alignment horizontal="left" vertical="center" wrapText="1"/>
    </xf>
    <xf numFmtId="0" fontId="15" fillId="8" borderId="15" xfId="1" applyFont="1" applyFill="1" applyBorder="1" applyAlignment="1">
      <alignment horizontal="left" vertical="center" wrapText="1"/>
    </xf>
    <xf numFmtId="0" fontId="15" fillId="8" borderId="6" xfId="1" applyFont="1" applyFill="1" applyBorder="1" applyAlignment="1">
      <alignment horizontal="left" vertical="center" wrapText="1"/>
    </xf>
    <xf numFmtId="0" fontId="15" fillId="8" borderId="7" xfId="1" applyFont="1" applyFill="1" applyBorder="1" applyAlignment="1">
      <alignment horizontal="left" vertical="center" wrapText="1"/>
    </xf>
    <xf numFmtId="0" fontId="15" fillId="8" borderId="16" xfId="1" applyFont="1" applyFill="1" applyBorder="1" applyAlignment="1">
      <alignment horizontal="left" vertical="center" wrapText="1"/>
    </xf>
    <xf numFmtId="0" fontId="15" fillId="8" borderId="14" xfId="1" applyFont="1" applyFill="1" applyBorder="1" applyAlignment="1" applyProtection="1">
      <alignment horizontal="left"/>
      <protection locked="0"/>
    </xf>
    <xf numFmtId="0" fontId="15" fillId="8" borderId="0" xfId="1" applyFont="1" applyFill="1" applyBorder="1" applyAlignment="1" applyProtection="1">
      <alignment horizontal="left"/>
      <protection locked="0"/>
    </xf>
    <xf numFmtId="169" fontId="15" fillId="8" borderId="9" xfId="1" applyNumberFormat="1" applyFont="1" applyFill="1" applyBorder="1" applyAlignment="1" applyProtection="1">
      <alignment horizontal="right"/>
      <protection locked="0"/>
    </xf>
    <xf numFmtId="2" fontId="15" fillId="8" borderId="9" xfId="1" applyNumberFormat="1" applyFont="1" applyFill="1" applyBorder="1" applyAlignment="1">
      <alignment horizontal="right"/>
    </xf>
    <xf numFmtId="0" fontId="15" fillId="8" borderId="6" xfId="1" applyFont="1" applyFill="1" applyBorder="1" applyAlignment="1" applyProtection="1">
      <alignment horizontal="left"/>
      <protection locked="0"/>
    </xf>
    <xf numFmtId="0" fontId="15" fillId="8" borderId="7" xfId="1" applyFont="1" applyFill="1" applyBorder="1" applyAlignment="1" applyProtection="1">
      <alignment horizontal="left"/>
      <protection locked="0"/>
    </xf>
    <xf numFmtId="9" fontId="15" fillId="8" borderId="10" xfId="12" applyFont="1" applyFill="1" applyBorder="1" applyAlignment="1" applyProtection="1">
      <alignment horizontal="right"/>
      <protection locked="0"/>
    </xf>
    <xf numFmtId="0" fontId="15" fillId="8" borderId="17" xfId="1" applyFont="1" applyFill="1" applyBorder="1" applyAlignment="1" applyProtection="1">
      <alignment horizontal="left"/>
      <protection locked="0"/>
    </xf>
    <xf numFmtId="0" fontId="15" fillId="8" borderId="18" xfId="1" applyFont="1" applyFill="1" applyBorder="1" applyAlignment="1" applyProtection="1">
      <alignment horizontal="left"/>
      <protection locked="0"/>
    </xf>
    <xf numFmtId="0" fontId="15" fillId="8" borderId="19" xfId="1" applyFont="1" applyFill="1" applyBorder="1" applyAlignment="1" applyProtection="1">
      <alignment horizontal="left"/>
      <protection locked="0"/>
    </xf>
    <xf numFmtId="168" fontId="4" fillId="10" borderId="1" xfId="1" applyNumberFormat="1" applyFont="1" applyFill="1" applyBorder="1" applyAlignment="1">
      <alignment horizontal="center" vertical="center" wrapText="1"/>
    </xf>
  </cellXfs>
  <cellStyles count="14">
    <cellStyle name="Moeda 2" xfId="5"/>
    <cellStyle name="Moeda 2 2" xfId="9"/>
    <cellStyle name="Moeda 3" xfId="8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3" xfId="6"/>
    <cellStyle name="Separador de milhares 2 3 2" xfId="10"/>
    <cellStyle name="Separador de milhares 3" xfId="3"/>
    <cellStyle name="Título 5" xfId="4"/>
    <cellStyle name="Vírgula" xfId="13" builtinId="3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80" zoomScaleNormal="80" workbookViewId="0">
      <selection activeCell="L5" sqref="L5"/>
    </sheetView>
  </sheetViews>
  <sheetFormatPr defaultColWidth="9.7109375" defaultRowHeight="15" x14ac:dyDescent="0.25"/>
  <cols>
    <col min="1" max="1" width="17.28515625" style="1" customWidth="1"/>
    <col min="2" max="2" width="8.28515625" style="1" customWidth="1"/>
    <col min="3" max="3" width="5.5703125" style="2" bestFit="1" customWidth="1"/>
    <col min="4" max="4" width="60.28515625" style="2" customWidth="1"/>
    <col min="5" max="5" width="12.42578125" style="2" customWidth="1"/>
    <col min="6" max="6" width="16" style="2" customWidth="1"/>
    <col min="7" max="7" width="16.7109375" style="2" customWidth="1"/>
    <col min="8" max="8" width="12.7109375" style="21" bestFit="1" customWidth="1"/>
    <col min="9" max="9" width="11.28515625" style="22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43" t="s">
        <v>37</v>
      </c>
      <c r="B1" s="43"/>
      <c r="C1" s="43"/>
      <c r="D1" s="43" t="s">
        <v>38</v>
      </c>
      <c r="E1" s="43"/>
      <c r="F1" s="43"/>
      <c r="G1" s="43"/>
      <c r="H1" s="43"/>
      <c r="I1" s="43" t="s">
        <v>39</v>
      </c>
      <c r="J1" s="43"/>
      <c r="K1" s="43"/>
      <c r="L1" s="42" t="s">
        <v>32</v>
      </c>
      <c r="M1" s="42" t="s">
        <v>32</v>
      </c>
      <c r="N1" s="42" t="s">
        <v>32</v>
      </c>
      <c r="O1" s="42" t="s">
        <v>32</v>
      </c>
      <c r="P1" s="42" t="s">
        <v>32</v>
      </c>
      <c r="Q1" s="42" t="s">
        <v>32</v>
      </c>
      <c r="R1" s="42" t="s">
        <v>32</v>
      </c>
      <c r="S1" s="42" t="s">
        <v>32</v>
      </c>
      <c r="T1" s="42" t="s">
        <v>32</v>
      </c>
      <c r="U1" s="42" t="s">
        <v>32</v>
      </c>
      <c r="V1" s="42" t="s">
        <v>32</v>
      </c>
      <c r="W1" s="42" t="s">
        <v>32</v>
      </c>
    </row>
    <row r="2" spans="1:23" ht="26.25" customHeight="1" x14ac:dyDescent="0.25">
      <c r="A2" s="43" t="s">
        <v>71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s="21" customFormat="1" ht="45" x14ac:dyDescent="0.2">
      <c r="A3" s="25" t="s">
        <v>3</v>
      </c>
      <c r="B3" s="25" t="s">
        <v>1</v>
      </c>
      <c r="C3" s="25" t="s">
        <v>76</v>
      </c>
      <c r="D3" s="17" t="s">
        <v>5</v>
      </c>
      <c r="E3" s="17" t="s">
        <v>31</v>
      </c>
      <c r="F3" s="17" t="s">
        <v>35</v>
      </c>
      <c r="G3" s="17" t="s">
        <v>34</v>
      </c>
      <c r="H3" s="18" t="s">
        <v>4</v>
      </c>
      <c r="I3" s="26" t="s">
        <v>28</v>
      </c>
      <c r="J3" s="27" t="s">
        <v>0</v>
      </c>
      <c r="K3" s="25" t="s">
        <v>6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60" x14ac:dyDescent="0.25">
      <c r="A4" s="58" t="s">
        <v>77</v>
      </c>
      <c r="B4" s="55">
        <v>3</v>
      </c>
      <c r="C4" s="28">
        <v>40</v>
      </c>
      <c r="D4" s="29" t="s">
        <v>40</v>
      </c>
      <c r="E4" s="30" t="s">
        <v>36</v>
      </c>
      <c r="F4" s="31" t="s">
        <v>41</v>
      </c>
      <c r="G4" s="30" t="s">
        <v>42</v>
      </c>
      <c r="H4" s="36">
        <v>1335.9</v>
      </c>
      <c r="I4" s="71">
        <v>13</v>
      </c>
      <c r="J4" s="72">
        <f>I4-SUM(L4:W4)</f>
        <v>12</v>
      </c>
      <c r="K4" s="73" t="str">
        <f>IF(J4&lt;0,"ATENÇÃO","OK")</f>
        <v>OK</v>
      </c>
      <c r="L4" s="38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3" ht="60" x14ac:dyDescent="0.25">
      <c r="A5" s="58"/>
      <c r="B5" s="56"/>
      <c r="C5" s="28">
        <v>41</v>
      </c>
      <c r="D5" s="29" t="s">
        <v>43</v>
      </c>
      <c r="E5" s="30" t="s">
        <v>36</v>
      </c>
      <c r="F5" s="31" t="s">
        <v>44</v>
      </c>
      <c r="G5" s="30" t="s">
        <v>42</v>
      </c>
      <c r="H5" s="36">
        <v>1946.2</v>
      </c>
      <c r="I5" s="71">
        <v>6</v>
      </c>
      <c r="J5" s="72">
        <f t="shared" ref="J5:J23" si="0">I5-SUM(L5:W5)</f>
        <v>2</v>
      </c>
      <c r="K5" s="73" t="str">
        <f t="shared" ref="K5:K23" si="1">IF(J5&lt;0,"ATENÇÃO","OK")</f>
        <v>OK</v>
      </c>
      <c r="L5" s="38">
        <v>4</v>
      </c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60" x14ac:dyDescent="0.25">
      <c r="A6" s="58"/>
      <c r="B6" s="56"/>
      <c r="C6" s="28">
        <v>42</v>
      </c>
      <c r="D6" s="29" t="s">
        <v>45</v>
      </c>
      <c r="E6" s="30" t="s">
        <v>36</v>
      </c>
      <c r="F6" s="31" t="s">
        <v>46</v>
      </c>
      <c r="G6" s="30" t="s">
        <v>42</v>
      </c>
      <c r="H6" s="36">
        <v>2474.0300000000002</v>
      </c>
      <c r="I6" s="71">
        <v>6</v>
      </c>
      <c r="J6" s="72">
        <f t="shared" si="0"/>
        <v>4</v>
      </c>
      <c r="K6" s="73" t="str">
        <f t="shared" si="1"/>
        <v>OK</v>
      </c>
      <c r="L6" s="38">
        <v>2</v>
      </c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ht="60" x14ac:dyDescent="0.25">
      <c r="A7" s="58"/>
      <c r="B7" s="56"/>
      <c r="C7" s="28">
        <v>43</v>
      </c>
      <c r="D7" s="29" t="s">
        <v>47</v>
      </c>
      <c r="E7" s="32" t="s">
        <v>36</v>
      </c>
      <c r="F7" s="33" t="s">
        <v>48</v>
      </c>
      <c r="G7" s="30" t="s">
        <v>42</v>
      </c>
      <c r="H7" s="36">
        <v>3461</v>
      </c>
      <c r="I7" s="71">
        <v>5</v>
      </c>
      <c r="J7" s="72">
        <f t="shared" si="0"/>
        <v>5</v>
      </c>
      <c r="K7" s="73" t="str">
        <f t="shared" si="1"/>
        <v>OK</v>
      </c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60" x14ac:dyDescent="0.25">
      <c r="A8" s="58"/>
      <c r="B8" s="56"/>
      <c r="C8" s="28">
        <v>44</v>
      </c>
      <c r="D8" s="29" t="s">
        <v>49</v>
      </c>
      <c r="E8" s="32" t="s">
        <v>50</v>
      </c>
      <c r="F8" s="34" t="s">
        <v>51</v>
      </c>
      <c r="G8" s="32" t="s">
        <v>52</v>
      </c>
      <c r="H8" s="36">
        <v>579.75</v>
      </c>
      <c r="I8" s="71">
        <v>35</v>
      </c>
      <c r="J8" s="72">
        <f t="shared" si="0"/>
        <v>35</v>
      </c>
      <c r="K8" s="73" t="str">
        <f t="shared" si="1"/>
        <v>OK</v>
      </c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ht="60" x14ac:dyDescent="0.25">
      <c r="A9" s="58"/>
      <c r="B9" s="56"/>
      <c r="C9" s="28">
        <v>45</v>
      </c>
      <c r="D9" s="29" t="s">
        <v>53</v>
      </c>
      <c r="E9" s="32" t="s">
        <v>50</v>
      </c>
      <c r="F9" s="34" t="s">
        <v>51</v>
      </c>
      <c r="G9" s="32" t="s">
        <v>52</v>
      </c>
      <c r="H9" s="36">
        <v>816.81</v>
      </c>
      <c r="I9" s="71">
        <v>15</v>
      </c>
      <c r="J9" s="72">
        <f t="shared" si="0"/>
        <v>15</v>
      </c>
      <c r="K9" s="73" t="str">
        <f t="shared" si="1"/>
        <v>OK</v>
      </c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5.75" x14ac:dyDescent="0.25">
      <c r="A10" s="58"/>
      <c r="B10" s="56"/>
      <c r="C10" s="28">
        <v>46</v>
      </c>
      <c r="D10" s="29" t="s">
        <v>54</v>
      </c>
      <c r="E10" s="32" t="s">
        <v>50</v>
      </c>
      <c r="F10" s="34" t="s">
        <v>51</v>
      </c>
      <c r="G10" s="32" t="s">
        <v>52</v>
      </c>
      <c r="H10" s="36">
        <v>251.75</v>
      </c>
      <c r="I10" s="71">
        <v>10</v>
      </c>
      <c r="J10" s="72">
        <f t="shared" si="0"/>
        <v>10</v>
      </c>
      <c r="K10" s="73" t="str">
        <f t="shared" si="1"/>
        <v>OK</v>
      </c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35" x14ac:dyDescent="0.25">
      <c r="A11" s="58"/>
      <c r="B11" s="57"/>
      <c r="C11" s="28">
        <v>47</v>
      </c>
      <c r="D11" s="35" t="s">
        <v>55</v>
      </c>
      <c r="E11" s="32" t="s">
        <v>36</v>
      </c>
      <c r="F11" s="31" t="s">
        <v>56</v>
      </c>
      <c r="G11" s="32" t="s">
        <v>57</v>
      </c>
      <c r="H11" s="36">
        <v>3164.33</v>
      </c>
      <c r="I11" s="71">
        <v>6</v>
      </c>
      <c r="J11" s="72">
        <f t="shared" si="0"/>
        <v>6</v>
      </c>
      <c r="K11" s="73" t="str">
        <f t="shared" si="1"/>
        <v>OK</v>
      </c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ht="75" x14ac:dyDescent="0.25">
      <c r="A12" s="59" t="s">
        <v>77</v>
      </c>
      <c r="B12" s="60">
        <v>4</v>
      </c>
      <c r="C12" s="61">
        <v>48</v>
      </c>
      <c r="D12" s="62" t="s">
        <v>58</v>
      </c>
      <c r="E12" s="63" t="s">
        <v>36</v>
      </c>
      <c r="F12" s="64" t="s">
        <v>59</v>
      </c>
      <c r="G12" s="63" t="s">
        <v>42</v>
      </c>
      <c r="H12" s="65">
        <v>1276.3399999999999</v>
      </c>
      <c r="I12" s="71"/>
      <c r="J12" s="72">
        <f t="shared" si="0"/>
        <v>0</v>
      </c>
      <c r="K12" s="73" t="str">
        <f t="shared" si="1"/>
        <v>OK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ht="60" x14ac:dyDescent="0.25">
      <c r="A13" s="59"/>
      <c r="B13" s="66"/>
      <c r="C13" s="61">
        <v>49</v>
      </c>
      <c r="D13" s="62" t="s">
        <v>40</v>
      </c>
      <c r="E13" s="63" t="s">
        <v>36</v>
      </c>
      <c r="F13" s="64" t="s">
        <v>60</v>
      </c>
      <c r="G13" s="63" t="s">
        <v>42</v>
      </c>
      <c r="H13" s="65">
        <v>1335.9</v>
      </c>
      <c r="I13" s="71"/>
      <c r="J13" s="72">
        <f t="shared" si="0"/>
        <v>0</v>
      </c>
      <c r="K13" s="73" t="str">
        <f t="shared" si="1"/>
        <v>OK</v>
      </c>
      <c r="L13" s="54"/>
      <c r="M13" s="54"/>
      <c r="N13" s="54"/>
      <c r="O13" s="54"/>
      <c r="P13" s="38"/>
      <c r="Q13" s="38"/>
      <c r="R13" s="38"/>
      <c r="S13" s="38"/>
      <c r="T13" s="38"/>
      <c r="U13" s="38"/>
      <c r="V13" s="38"/>
      <c r="W13" s="38"/>
    </row>
    <row r="14" spans="1:23" ht="60" x14ac:dyDescent="0.25">
      <c r="A14" s="59"/>
      <c r="B14" s="66"/>
      <c r="C14" s="61">
        <v>50</v>
      </c>
      <c r="D14" s="62" t="s">
        <v>45</v>
      </c>
      <c r="E14" s="63" t="s">
        <v>36</v>
      </c>
      <c r="F14" s="64" t="s">
        <v>46</v>
      </c>
      <c r="G14" s="63" t="s">
        <v>42</v>
      </c>
      <c r="H14" s="65">
        <v>2474.0300000000002</v>
      </c>
      <c r="I14" s="71"/>
      <c r="J14" s="72">
        <f t="shared" si="0"/>
        <v>0</v>
      </c>
      <c r="K14" s="73" t="str">
        <f t="shared" si="1"/>
        <v>OK</v>
      </c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ht="45" x14ac:dyDescent="0.25">
      <c r="A15" s="59"/>
      <c r="B15" s="66"/>
      <c r="C15" s="61">
        <v>51</v>
      </c>
      <c r="D15" s="62" t="s">
        <v>61</v>
      </c>
      <c r="E15" s="67" t="s">
        <v>36</v>
      </c>
      <c r="F15" s="68" t="s">
        <v>62</v>
      </c>
      <c r="G15" s="63" t="s">
        <v>42</v>
      </c>
      <c r="H15" s="65">
        <v>4884.53</v>
      </c>
      <c r="I15" s="71"/>
      <c r="J15" s="72">
        <f t="shared" si="0"/>
        <v>0</v>
      </c>
      <c r="K15" s="73" t="str">
        <f t="shared" si="1"/>
        <v>OK</v>
      </c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ht="60" x14ac:dyDescent="0.25">
      <c r="A16" s="59"/>
      <c r="B16" s="66"/>
      <c r="C16" s="61">
        <v>52</v>
      </c>
      <c r="D16" s="62" t="s">
        <v>63</v>
      </c>
      <c r="E16" s="63" t="s">
        <v>36</v>
      </c>
      <c r="F16" s="64" t="s">
        <v>64</v>
      </c>
      <c r="G16" s="63" t="s">
        <v>42</v>
      </c>
      <c r="H16" s="65">
        <v>6227.75</v>
      </c>
      <c r="I16" s="71"/>
      <c r="J16" s="72">
        <f t="shared" si="0"/>
        <v>0</v>
      </c>
      <c r="K16" s="73" t="str">
        <f t="shared" si="1"/>
        <v>OK</v>
      </c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ht="60" x14ac:dyDescent="0.25">
      <c r="A17" s="59"/>
      <c r="B17" s="66"/>
      <c r="C17" s="61">
        <v>53</v>
      </c>
      <c r="D17" s="62" t="s">
        <v>49</v>
      </c>
      <c r="E17" s="67" t="s">
        <v>50</v>
      </c>
      <c r="F17" s="69" t="s">
        <v>51</v>
      </c>
      <c r="G17" s="67" t="s">
        <v>52</v>
      </c>
      <c r="H17" s="65">
        <v>579.75</v>
      </c>
      <c r="I17" s="71"/>
      <c r="J17" s="72">
        <f t="shared" si="0"/>
        <v>0</v>
      </c>
      <c r="K17" s="73" t="str">
        <f t="shared" si="1"/>
        <v>OK</v>
      </c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ht="60" x14ac:dyDescent="0.25">
      <c r="A18" s="59"/>
      <c r="B18" s="66"/>
      <c r="C18" s="61">
        <v>54</v>
      </c>
      <c r="D18" s="62" t="s">
        <v>53</v>
      </c>
      <c r="E18" s="67" t="s">
        <v>50</v>
      </c>
      <c r="F18" s="69" t="s">
        <v>51</v>
      </c>
      <c r="G18" s="67" t="s">
        <v>52</v>
      </c>
      <c r="H18" s="65">
        <v>817</v>
      </c>
      <c r="I18" s="71"/>
      <c r="J18" s="72">
        <f t="shared" si="0"/>
        <v>0</v>
      </c>
      <c r="K18" s="73" t="str">
        <f t="shared" si="1"/>
        <v>OK</v>
      </c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60" x14ac:dyDescent="0.25">
      <c r="A19" s="59"/>
      <c r="B19" s="66"/>
      <c r="C19" s="61">
        <v>55</v>
      </c>
      <c r="D19" s="62" t="s">
        <v>65</v>
      </c>
      <c r="E19" s="67" t="s">
        <v>50</v>
      </c>
      <c r="F19" s="69" t="s">
        <v>51</v>
      </c>
      <c r="G19" s="67" t="s">
        <v>52</v>
      </c>
      <c r="H19" s="65">
        <v>975</v>
      </c>
      <c r="I19" s="71"/>
      <c r="J19" s="72">
        <f t="shared" si="0"/>
        <v>0</v>
      </c>
      <c r="K19" s="73" t="str">
        <f t="shared" si="1"/>
        <v>OK</v>
      </c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30" x14ac:dyDescent="0.25">
      <c r="A20" s="59"/>
      <c r="B20" s="66"/>
      <c r="C20" s="61">
        <v>56</v>
      </c>
      <c r="D20" s="62" t="s">
        <v>66</v>
      </c>
      <c r="E20" s="67" t="s">
        <v>67</v>
      </c>
      <c r="F20" s="68" t="s">
        <v>68</v>
      </c>
      <c r="G20" s="67" t="s">
        <v>52</v>
      </c>
      <c r="H20" s="65">
        <v>47</v>
      </c>
      <c r="I20" s="71"/>
      <c r="J20" s="72">
        <f t="shared" si="0"/>
        <v>0</v>
      </c>
      <c r="K20" s="73" t="str">
        <f t="shared" si="1"/>
        <v>OK</v>
      </c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30" x14ac:dyDescent="0.25">
      <c r="A21" s="59"/>
      <c r="B21" s="66"/>
      <c r="C21" s="61">
        <v>57</v>
      </c>
      <c r="D21" s="62" t="s">
        <v>69</v>
      </c>
      <c r="E21" s="67" t="s">
        <v>67</v>
      </c>
      <c r="F21" s="68" t="s">
        <v>68</v>
      </c>
      <c r="G21" s="67" t="s">
        <v>52</v>
      </c>
      <c r="H21" s="65">
        <v>57.25</v>
      </c>
      <c r="I21" s="71"/>
      <c r="J21" s="72">
        <f t="shared" si="0"/>
        <v>0</v>
      </c>
      <c r="K21" s="73" t="str">
        <f t="shared" si="1"/>
        <v>OK</v>
      </c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ht="30" x14ac:dyDescent="0.25">
      <c r="A22" s="59"/>
      <c r="B22" s="66"/>
      <c r="C22" s="61">
        <v>58</v>
      </c>
      <c r="D22" s="62" t="s">
        <v>70</v>
      </c>
      <c r="E22" s="67" t="s">
        <v>67</v>
      </c>
      <c r="F22" s="68" t="s">
        <v>68</v>
      </c>
      <c r="G22" s="67" t="s">
        <v>52</v>
      </c>
      <c r="H22" s="65">
        <v>67.87</v>
      </c>
      <c r="I22" s="71"/>
      <c r="J22" s="72">
        <f t="shared" si="0"/>
        <v>0</v>
      </c>
      <c r="K22" s="73" t="str">
        <f t="shared" si="1"/>
        <v>OK</v>
      </c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1:23" ht="15.75" x14ac:dyDescent="0.25">
      <c r="A23" s="59"/>
      <c r="B23" s="70"/>
      <c r="C23" s="61">
        <v>59</v>
      </c>
      <c r="D23" s="62" t="s">
        <v>54</v>
      </c>
      <c r="E23" s="67" t="s">
        <v>50</v>
      </c>
      <c r="F23" s="69" t="s">
        <v>51</v>
      </c>
      <c r="G23" s="67" t="s">
        <v>52</v>
      </c>
      <c r="H23" s="65">
        <v>251.75</v>
      </c>
      <c r="I23" s="71"/>
      <c r="J23" s="72">
        <f t="shared" si="0"/>
        <v>0</v>
      </c>
      <c r="K23" s="73" t="str">
        <f t="shared" si="1"/>
        <v>OK</v>
      </c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5" spans="1:23" x14ac:dyDescent="0.25">
      <c r="A25" s="41" t="s">
        <v>72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23" x14ac:dyDescent="0.25">
      <c r="A26" s="41" t="s">
        <v>73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</sheetData>
  <mergeCells count="22">
    <mergeCell ref="R1:R2"/>
    <mergeCell ref="S1:S2"/>
    <mergeCell ref="A4:A11"/>
    <mergeCell ref="A12:A23"/>
    <mergeCell ref="B4:B11"/>
    <mergeCell ref="B12:B23"/>
    <mergeCell ref="A25:K25"/>
    <mergeCell ref="A26:K26"/>
    <mergeCell ref="W1:W2"/>
    <mergeCell ref="U1:U2"/>
    <mergeCell ref="V1:V2"/>
    <mergeCell ref="D1:H1"/>
    <mergeCell ref="I1:K1"/>
    <mergeCell ref="L1:L2"/>
    <mergeCell ref="A2:K2"/>
    <mergeCell ref="A1:C1"/>
    <mergeCell ref="T1:T2"/>
    <mergeCell ref="M1:M2"/>
    <mergeCell ref="N1:N2"/>
    <mergeCell ref="O1:O2"/>
    <mergeCell ref="P1:P2"/>
    <mergeCell ref="Q1:Q2"/>
  </mergeCells>
  <conditionalFormatting sqref="K1:K24 K27:K1048576">
    <cfRule type="cellIs" dxfId="5" priority="1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80" zoomScaleNormal="80" workbookViewId="0">
      <selection activeCell="A4" sqref="A4:A11"/>
    </sheetView>
  </sheetViews>
  <sheetFormatPr defaultColWidth="9.7109375" defaultRowHeight="15" x14ac:dyDescent="0.25"/>
  <cols>
    <col min="1" max="1" width="14.5703125" style="1" customWidth="1"/>
    <col min="2" max="2" width="6.7109375" style="1" customWidth="1"/>
    <col min="3" max="3" width="5.5703125" style="2" bestFit="1" customWidth="1"/>
    <col min="4" max="4" width="60.28515625" style="2" customWidth="1"/>
    <col min="5" max="5" width="12.42578125" style="2" customWidth="1"/>
    <col min="6" max="6" width="16" style="2" customWidth="1"/>
    <col min="7" max="7" width="16.7109375" style="2" customWidth="1"/>
    <col min="8" max="8" width="12.7109375" style="21" bestFit="1" customWidth="1"/>
    <col min="9" max="9" width="11.28515625" style="22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2.25" customHeight="1" x14ac:dyDescent="0.25">
      <c r="A1" s="43" t="s">
        <v>37</v>
      </c>
      <c r="B1" s="43"/>
      <c r="C1" s="43"/>
      <c r="D1" s="43" t="s">
        <v>38</v>
      </c>
      <c r="E1" s="43"/>
      <c r="F1" s="43"/>
      <c r="G1" s="43"/>
      <c r="H1" s="43"/>
      <c r="I1" s="43" t="s">
        <v>39</v>
      </c>
      <c r="J1" s="43"/>
      <c r="K1" s="43"/>
      <c r="L1" s="42" t="s">
        <v>75</v>
      </c>
      <c r="M1" s="42" t="s">
        <v>32</v>
      </c>
      <c r="N1" s="42" t="s">
        <v>32</v>
      </c>
      <c r="O1" s="42" t="s">
        <v>32</v>
      </c>
      <c r="P1" s="42" t="s">
        <v>32</v>
      </c>
      <c r="Q1" s="42" t="s">
        <v>32</v>
      </c>
      <c r="R1" s="42" t="s">
        <v>32</v>
      </c>
      <c r="S1" s="42" t="s">
        <v>32</v>
      </c>
      <c r="T1" s="42" t="s">
        <v>32</v>
      </c>
      <c r="U1" s="42" t="s">
        <v>32</v>
      </c>
      <c r="V1" s="42" t="s">
        <v>32</v>
      </c>
      <c r="W1" s="42" t="s">
        <v>32</v>
      </c>
    </row>
    <row r="2" spans="1:23" ht="26.25" customHeight="1" x14ac:dyDescent="0.25">
      <c r="A2" s="43" t="s">
        <v>71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s="21" customFormat="1" ht="45" x14ac:dyDescent="0.2">
      <c r="A3" s="25" t="s">
        <v>3</v>
      </c>
      <c r="B3" s="25" t="s">
        <v>1</v>
      </c>
      <c r="C3" s="25" t="s">
        <v>76</v>
      </c>
      <c r="D3" s="17" t="s">
        <v>5</v>
      </c>
      <c r="E3" s="17" t="s">
        <v>31</v>
      </c>
      <c r="F3" s="17" t="s">
        <v>35</v>
      </c>
      <c r="G3" s="17" t="s">
        <v>34</v>
      </c>
      <c r="H3" s="18" t="s">
        <v>4</v>
      </c>
      <c r="I3" s="26" t="s">
        <v>28</v>
      </c>
      <c r="J3" s="27" t="s">
        <v>0</v>
      </c>
      <c r="K3" s="25" t="s">
        <v>6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60" x14ac:dyDescent="0.25">
      <c r="A4" s="58" t="s">
        <v>77</v>
      </c>
      <c r="B4" s="55">
        <v>3</v>
      </c>
      <c r="C4" s="28">
        <v>40</v>
      </c>
      <c r="D4" s="29" t="s">
        <v>40</v>
      </c>
      <c r="E4" s="30" t="s">
        <v>36</v>
      </c>
      <c r="F4" s="31" t="s">
        <v>41</v>
      </c>
      <c r="G4" s="30" t="s">
        <v>42</v>
      </c>
      <c r="H4" s="36">
        <v>1335.9</v>
      </c>
      <c r="I4" s="71"/>
      <c r="J4" s="72">
        <f>I4-SUM(L4:W4)</f>
        <v>0</v>
      </c>
      <c r="K4" s="73" t="str">
        <f>IF(J4&lt;0,"ATENÇÃO","OK")</f>
        <v>OK</v>
      </c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3" ht="60" x14ac:dyDescent="0.25">
      <c r="A5" s="58"/>
      <c r="B5" s="56"/>
      <c r="C5" s="28">
        <v>41</v>
      </c>
      <c r="D5" s="29" t="s">
        <v>43</v>
      </c>
      <c r="E5" s="30" t="s">
        <v>36</v>
      </c>
      <c r="F5" s="31" t="s">
        <v>44</v>
      </c>
      <c r="G5" s="30" t="s">
        <v>42</v>
      </c>
      <c r="H5" s="36">
        <v>1946.2</v>
      </c>
      <c r="I5" s="71"/>
      <c r="J5" s="72">
        <f t="shared" ref="J5:J23" si="0">I5-SUM(L5:W5)</f>
        <v>0</v>
      </c>
      <c r="K5" s="73" t="str">
        <f t="shared" ref="K5:K23" si="1">IF(J5&lt;0,"ATENÇÃO","OK")</f>
        <v>OK</v>
      </c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60" x14ac:dyDescent="0.25">
      <c r="A6" s="58"/>
      <c r="B6" s="56"/>
      <c r="C6" s="28">
        <v>42</v>
      </c>
      <c r="D6" s="29" t="s">
        <v>45</v>
      </c>
      <c r="E6" s="30" t="s">
        <v>36</v>
      </c>
      <c r="F6" s="31" t="s">
        <v>46</v>
      </c>
      <c r="G6" s="30" t="s">
        <v>42</v>
      </c>
      <c r="H6" s="36">
        <v>2474.0300000000002</v>
      </c>
      <c r="I6" s="71"/>
      <c r="J6" s="72">
        <f t="shared" si="0"/>
        <v>0</v>
      </c>
      <c r="K6" s="73" t="str">
        <f t="shared" si="1"/>
        <v>OK</v>
      </c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ht="60" x14ac:dyDescent="0.25">
      <c r="A7" s="58"/>
      <c r="B7" s="56"/>
      <c r="C7" s="28">
        <v>43</v>
      </c>
      <c r="D7" s="29" t="s">
        <v>47</v>
      </c>
      <c r="E7" s="32" t="s">
        <v>36</v>
      </c>
      <c r="F7" s="33" t="s">
        <v>48</v>
      </c>
      <c r="G7" s="30" t="s">
        <v>42</v>
      </c>
      <c r="H7" s="36">
        <v>3461</v>
      </c>
      <c r="I7" s="71"/>
      <c r="J7" s="72">
        <f t="shared" si="0"/>
        <v>0</v>
      </c>
      <c r="K7" s="73" t="str">
        <f t="shared" si="1"/>
        <v>OK</v>
      </c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60" x14ac:dyDescent="0.25">
      <c r="A8" s="58"/>
      <c r="B8" s="56"/>
      <c r="C8" s="28">
        <v>44</v>
      </c>
      <c r="D8" s="29" t="s">
        <v>49</v>
      </c>
      <c r="E8" s="32" t="s">
        <v>50</v>
      </c>
      <c r="F8" s="34" t="s">
        <v>51</v>
      </c>
      <c r="G8" s="32" t="s">
        <v>52</v>
      </c>
      <c r="H8" s="36">
        <v>579.75</v>
      </c>
      <c r="I8" s="71"/>
      <c r="J8" s="72">
        <f t="shared" si="0"/>
        <v>0</v>
      </c>
      <c r="K8" s="73" t="str">
        <f t="shared" si="1"/>
        <v>OK</v>
      </c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ht="60" x14ac:dyDescent="0.25">
      <c r="A9" s="58"/>
      <c r="B9" s="56"/>
      <c r="C9" s="28">
        <v>45</v>
      </c>
      <c r="D9" s="29" t="s">
        <v>53</v>
      </c>
      <c r="E9" s="32" t="s">
        <v>50</v>
      </c>
      <c r="F9" s="34" t="s">
        <v>51</v>
      </c>
      <c r="G9" s="32" t="s">
        <v>52</v>
      </c>
      <c r="H9" s="36">
        <v>816.81</v>
      </c>
      <c r="I9" s="71"/>
      <c r="J9" s="72">
        <f t="shared" si="0"/>
        <v>0</v>
      </c>
      <c r="K9" s="73" t="str">
        <f t="shared" si="1"/>
        <v>OK</v>
      </c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ht="15.75" x14ac:dyDescent="0.25">
      <c r="A10" s="58"/>
      <c r="B10" s="56"/>
      <c r="C10" s="28">
        <v>46</v>
      </c>
      <c r="D10" s="29" t="s">
        <v>54</v>
      </c>
      <c r="E10" s="32" t="s">
        <v>50</v>
      </c>
      <c r="F10" s="34" t="s">
        <v>51</v>
      </c>
      <c r="G10" s="32" t="s">
        <v>52</v>
      </c>
      <c r="H10" s="36">
        <v>251.75</v>
      </c>
      <c r="I10" s="71"/>
      <c r="J10" s="72">
        <f t="shared" si="0"/>
        <v>0</v>
      </c>
      <c r="K10" s="73" t="str">
        <f t="shared" si="1"/>
        <v>OK</v>
      </c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ht="135" x14ac:dyDescent="0.25">
      <c r="A11" s="58"/>
      <c r="B11" s="57"/>
      <c r="C11" s="28">
        <v>47</v>
      </c>
      <c r="D11" s="35" t="s">
        <v>55</v>
      </c>
      <c r="E11" s="32" t="s">
        <v>36</v>
      </c>
      <c r="F11" s="31" t="s">
        <v>56</v>
      </c>
      <c r="G11" s="32" t="s">
        <v>57</v>
      </c>
      <c r="H11" s="36">
        <v>3164.33</v>
      </c>
      <c r="I11" s="71"/>
      <c r="J11" s="72">
        <f t="shared" si="0"/>
        <v>0</v>
      </c>
      <c r="K11" s="73" t="str">
        <f t="shared" si="1"/>
        <v>OK</v>
      </c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ht="75" x14ac:dyDescent="0.25">
      <c r="A12" s="59" t="s">
        <v>77</v>
      </c>
      <c r="B12" s="60">
        <v>4</v>
      </c>
      <c r="C12" s="61">
        <v>48</v>
      </c>
      <c r="D12" s="62" t="s">
        <v>58</v>
      </c>
      <c r="E12" s="63" t="s">
        <v>36</v>
      </c>
      <c r="F12" s="64" t="s">
        <v>59</v>
      </c>
      <c r="G12" s="63" t="s">
        <v>42</v>
      </c>
      <c r="H12" s="65">
        <v>1276.3399999999999</v>
      </c>
      <c r="I12" s="71">
        <v>5</v>
      </c>
      <c r="J12" s="72">
        <f t="shared" si="0"/>
        <v>5</v>
      </c>
      <c r="K12" s="73" t="str">
        <f t="shared" si="1"/>
        <v>OK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ht="60" x14ac:dyDescent="0.25">
      <c r="A13" s="59"/>
      <c r="B13" s="66"/>
      <c r="C13" s="61">
        <v>49</v>
      </c>
      <c r="D13" s="62" t="s">
        <v>40</v>
      </c>
      <c r="E13" s="63" t="s">
        <v>36</v>
      </c>
      <c r="F13" s="64" t="s">
        <v>60</v>
      </c>
      <c r="G13" s="63" t="s">
        <v>42</v>
      </c>
      <c r="H13" s="65">
        <v>1335.9</v>
      </c>
      <c r="I13" s="71">
        <v>5</v>
      </c>
      <c r="J13" s="72">
        <f t="shared" si="0"/>
        <v>5</v>
      </c>
      <c r="K13" s="73" t="str">
        <f t="shared" si="1"/>
        <v>OK</v>
      </c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ht="60" x14ac:dyDescent="0.25">
      <c r="A14" s="59"/>
      <c r="B14" s="66"/>
      <c r="C14" s="61">
        <v>50</v>
      </c>
      <c r="D14" s="62" t="s">
        <v>45</v>
      </c>
      <c r="E14" s="63" t="s">
        <v>36</v>
      </c>
      <c r="F14" s="64" t="s">
        <v>46</v>
      </c>
      <c r="G14" s="63" t="s">
        <v>42</v>
      </c>
      <c r="H14" s="65">
        <v>2474.0300000000002</v>
      </c>
      <c r="I14" s="71">
        <v>2</v>
      </c>
      <c r="J14" s="72">
        <f t="shared" si="0"/>
        <v>2</v>
      </c>
      <c r="K14" s="73" t="str">
        <f t="shared" si="1"/>
        <v>OK</v>
      </c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ht="45" x14ac:dyDescent="0.25">
      <c r="A15" s="59"/>
      <c r="B15" s="66"/>
      <c r="C15" s="61">
        <v>51</v>
      </c>
      <c r="D15" s="62" t="s">
        <v>61</v>
      </c>
      <c r="E15" s="67" t="s">
        <v>36</v>
      </c>
      <c r="F15" s="68" t="s">
        <v>62</v>
      </c>
      <c r="G15" s="63" t="s">
        <v>42</v>
      </c>
      <c r="H15" s="65">
        <v>4884.53</v>
      </c>
      <c r="I15" s="71">
        <v>5</v>
      </c>
      <c r="J15" s="72">
        <f t="shared" si="0"/>
        <v>5</v>
      </c>
      <c r="K15" s="73" t="str">
        <f t="shared" si="1"/>
        <v>OK</v>
      </c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ht="60" x14ac:dyDescent="0.25">
      <c r="A16" s="59"/>
      <c r="B16" s="66"/>
      <c r="C16" s="61">
        <v>52</v>
      </c>
      <c r="D16" s="62" t="s">
        <v>63</v>
      </c>
      <c r="E16" s="63" t="s">
        <v>36</v>
      </c>
      <c r="F16" s="64" t="s">
        <v>64</v>
      </c>
      <c r="G16" s="63" t="s">
        <v>42</v>
      </c>
      <c r="H16" s="65">
        <v>6227.75</v>
      </c>
      <c r="I16" s="71">
        <v>4</v>
      </c>
      <c r="J16" s="72">
        <f t="shared" si="0"/>
        <v>4</v>
      </c>
      <c r="K16" s="73" t="str">
        <f t="shared" si="1"/>
        <v>OK</v>
      </c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ht="60" x14ac:dyDescent="0.25">
      <c r="A17" s="59"/>
      <c r="B17" s="66"/>
      <c r="C17" s="61">
        <v>53</v>
      </c>
      <c r="D17" s="62" t="s">
        <v>49</v>
      </c>
      <c r="E17" s="67" t="s">
        <v>50</v>
      </c>
      <c r="F17" s="69" t="s">
        <v>51</v>
      </c>
      <c r="G17" s="67" t="s">
        <v>52</v>
      </c>
      <c r="H17" s="65">
        <v>579.75</v>
      </c>
      <c r="I17" s="71">
        <v>15</v>
      </c>
      <c r="J17" s="72">
        <f t="shared" si="0"/>
        <v>14</v>
      </c>
      <c r="K17" s="73" t="str">
        <f t="shared" si="1"/>
        <v>OK</v>
      </c>
      <c r="L17" s="54">
        <v>1</v>
      </c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ht="60" x14ac:dyDescent="0.25">
      <c r="A18" s="59"/>
      <c r="B18" s="66"/>
      <c r="C18" s="61">
        <v>54</v>
      </c>
      <c r="D18" s="62" t="s">
        <v>53</v>
      </c>
      <c r="E18" s="67" t="s">
        <v>50</v>
      </c>
      <c r="F18" s="69" t="s">
        <v>51</v>
      </c>
      <c r="G18" s="67" t="s">
        <v>52</v>
      </c>
      <c r="H18" s="65">
        <v>817</v>
      </c>
      <c r="I18" s="71">
        <v>10</v>
      </c>
      <c r="J18" s="72">
        <f t="shared" si="0"/>
        <v>10</v>
      </c>
      <c r="K18" s="73" t="str">
        <f t="shared" si="1"/>
        <v>OK</v>
      </c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60" x14ac:dyDescent="0.25">
      <c r="A19" s="59"/>
      <c r="B19" s="66"/>
      <c r="C19" s="61">
        <v>55</v>
      </c>
      <c r="D19" s="62" t="s">
        <v>65</v>
      </c>
      <c r="E19" s="67" t="s">
        <v>50</v>
      </c>
      <c r="F19" s="69" t="s">
        <v>51</v>
      </c>
      <c r="G19" s="67" t="s">
        <v>52</v>
      </c>
      <c r="H19" s="65">
        <v>975</v>
      </c>
      <c r="I19" s="71">
        <v>6</v>
      </c>
      <c r="J19" s="72">
        <f t="shared" si="0"/>
        <v>6</v>
      </c>
      <c r="K19" s="73" t="str">
        <f t="shared" si="1"/>
        <v>OK</v>
      </c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30" x14ac:dyDescent="0.25">
      <c r="A20" s="59"/>
      <c r="B20" s="66"/>
      <c r="C20" s="61">
        <v>56</v>
      </c>
      <c r="D20" s="62" t="s">
        <v>66</v>
      </c>
      <c r="E20" s="67" t="s">
        <v>67</v>
      </c>
      <c r="F20" s="68" t="s">
        <v>68</v>
      </c>
      <c r="G20" s="67" t="s">
        <v>52</v>
      </c>
      <c r="H20" s="65">
        <v>47</v>
      </c>
      <c r="I20" s="71">
        <v>10</v>
      </c>
      <c r="J20" s="72">
        <f t="shared" si="0"/>
        <v>10</v>
      </c>
      <c r="K20" s="73" t="str">
        <f t="shared" si="1"/>
        <v>OK</v>
      </c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30" x14ac:dyDescent="0.25">
      <c r="A21" s="59"/>
      <c r="B21" s="66"/>
      <c r="C21" s="61">
        <v>57</v>
      </c>
      <c r="D21" s="62" t="s">
        <v>69</v>
      </c>
      <c r="E21" s="67" t="s">
        <v>67</v>
      </c>
      <c r="F21" s="68" t="s">
        <v>68</v>
      </c>
      <c r="G21" s="67" t="s">
        <v>52</v>
      </c>
      <c r="H21" s="65">
        <v>57.25</v>
      </c>
      <c r="I21" s="71">
        <v>10</v>
      </c>
      <c r="J21" s="72">
        <f t="shared" si="0"/>
        <v>10</v>
      </c>
      <c r="K21" s="73" t="str">
        <f t="shared" si="1"/>
        <v>OK</v>
      </c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ht="30" x14ac:dyDescent="0.25">
      <c r="A22" s="59"/>
      <c r="B22" s="66"/>
      <c r="C22" s="61">
        <v>58</v>
      </c>
      <c r="D22" s="62" t="s">
        <v>70</v>
      </c>
      <c r="E22" s="67" t="s">
        <v>67</v>
      </c>
      <c r="F22" s="68" t="s">
        <v>68</v>
      </c>
      <c r="G22" s="67" t="s">
        <v>52</v>
      </c>
      <c r="H22" s="65">
        <v>67.87</v>
      </c>
      <c r="I22" s="71">
        <v>10</v>
      </c>
      <c r="J22" s="72">
        <f t="shared" si="0"/>
        <v>10</v>
      </c>
      <c r="K22" s="73" t="str">
        <f t="shared" si="1"/>
        <v>OK</v>
      </c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1:23" ht="15.75" x14ac:dyDescent="0.25">
      <c r="A23" s="59"/>
      <c r="B23" s="70"/>
      <c r="C23" s="61">
        <v>59</v>
      </c>
      <c r="D23" s="62" t="s">
        <v>54</v>
      </c>
      <c r="E23" s="67" t="s">
        <v>50</v>
      </c>
      <c r="F23" s="69" t="s">
        <v>51</v>
      </c>
      <c r="G23" s="67" t="s">
        <v>52</v>
      </c>
      <c r="H23" s="65">
        <v>251.75</v>
      </c>
      <c r="I23" s="71">
        <v>10</v>
      </c>
      <c r="J23" s="72">
        <f t="shared" si="0"/>
        <v>10</v>
      </c>
      <c r="K23" s="73" t="str">
        <f t="shared" si="1"/>
        <v>OK</v>
      </c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5" spans="1:23" x14ac:dyDescent="0.25">
      <c r="A25" s="41" t="s">
        <v>72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23" x14ac:dyDescent="0.25">
      <c r="A26" s="41" t="s">
        <v>73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</sheetData>
  <mergeCells count="22">
    <mergeCell ref="B12:B23"/>
    <mergeCell ref="I1:K1"/>
    <mergeCell ref="L1:L2"/>
    <mergeCell ref="M1:M2"/>
    <mergeCell ref="N1:N2"/>
    <mergeCell ref="B4:B11"/>
    <mergeCell ref="A25:K25"/>
    <mergeCell ref="A26:K26"/>
    <mergeCell ref="U1:U2"/>
    <mergeCell ref="V1:V2"/>
    <mergeCell ref="W1:W2"/>
    <mergeCell ref="A2:K2"/>
    <mergeCell ref="A4:A11"/>
    <mergeCell ref="A12:A23"/>
    <mergeCell ref="O1:O2"/>
    <mergeCell ref="P1:P2"/>
    <mergeCell ref="Q1:Q2"/>
    <mergeCell ref="R1:R2"/>
    <mergeCell ref="S1:S2"/>
    <mergeCell ref="T1:T2"/>
    <mergeCell ref="A1:C1"/>
    <mergeCell ref="D1:H1"/>
  </mergeCells>
  <conditionalFormatting sqref="K1:K3 K27:K1048576 K24">
    <cfRule type="cellIs" dxfId="4" priority="2" operator="equal">
      <formula>"ATENÇÃO"</formula>
    </cfRule>
  </conditionalFormatting>
  <conditionalFormatting sqref="K4:K23">
    <cfRule type="cellIs" dxfId="3" priority="1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="80" zoomScaleNormal="80" workbookViewId="0">
      <selection activeCell="M5" sqref="M5"/>
    </sheetView>
  </sheetViews>
  <sheetFormatPr defaultColWidth="9.7109375" defaultRowHeight="15" x14ac:dyDescent="0.25"/>
  <cols>
    <col min="1" max="1" width="14.5703125" style="1" customWidth="1"/>
    <col min="2" max="2" width="7.7109375" style="1" customWidth="1"/>
    <col min="3" max="3" width="5.5703125" style="2" bestFit="1" customWidth="1"/>
    <col min="4" max="4" width="60.28515625" style="2" customWidth="1"/>
    <col min="5" max="5" width="12.42578125" style="2" customWidth="1"/>
    <col min="6" max="6" width="16" style="2" customWidth="1"/>
    <col min="7" max="7" width="16.7109375" style="2" customWidth="1"/>
    <col min="8" max="8" width="12.7109375" style="21" bestFit="1" customWidth="1"/>
    <col min="9" max="9" width="11.28515625" style="22" customWidth="1"/>
    <col min="10" max="10" width="13.28515625" style="3" customWidth="1"/>
    <col min="11" max="11" width="11.28515625" style="23" customWidth="1"/>
    <col min="12" max="12" width="16" style="40" customWidth="1"/>
    <col min="13" max="13" width="16.85546875" style="40" customWidth="1"/>
    <col min="14" max="16384" width="9.7109375" style="20"/>
  </cols>
  <sheetData>
    <row r="1" spans="1:13" ht="32.25" customHeight="1" x14ac:dyDescent="0.25">
      <c r="A1" s="43" t="s">
        <v>37</v>
      </c>
      <c r="B1" s="43"/>
      <c r="C1" s="43"/>
      <c r="D1" s="43" t="s">
        <v>38</v>
      </c>
      <c r="E1" s="43"/>
      <c r="F1" s="43"/>
      <c r="G1" s="43"/>
      <c r="H1" s="43"/>
      <c r="I1" s="43" t="s">
        <v>39</v>
      </c>
      <c r="J1" s="43"/>
      <c r="K1" s="43"/>
      <c r="L1" s="43"/>
      <c r="M1" s="43"/>
    </row>
    <row r="2" spans="1:13" ht="26.25" customHeight="1" x14ac:dyDescent="0.25">
      <c r="A2" s="44" t="s">
        <v>74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21" customFormat="1" ht="45" x14ac:dyDescent="0.2">
      <c r="A3" s="25" t="s">
        <v>3</v>
      </c>
      <c r="B3" s="25" t="s">
        <v>1</v>
      </c>
      <c r="C3" s="25" t="s">
        <v>76</v>
      </c>
      <c r="D3" s="17" t="s">
        <v>5</v>
      </c>
      <c r="E3" s="17" t="s">
        <v>31</v>
      </c>
      <c r="F3" s="17" t="s">
        <v>35</v>
      </c>
      <c r="G3" s="17" t="s">
        <v>34</v>
      </c>
      <c r="H3" s="18" t="s">
        <v>4</v>
      </c>
      <c r="I3" s="26" t="s">
        <v>28</v>
      </c>
      <c r="J3" s="27" t="s">
        <v>33</v>
      </c>
      <c r="K3" s="25" t="s">
        <v>27</v>
      </c>
      <c r="L3" s="39" t="s">
        <v>29</v>
      </c>
      <c r="M3" s="39" t="s">
        <v>30</v>
      </c>
    </row>
    <row r="4" spans="1:13" ht="60" x14ac:dyDescent="0.25">
      <c r="A4" s="58" t="s">
        <v>77</v>
      </c>
      <c r="B4" s="55">
        <v>3</v>
      </c>
      <c r="C4" s="37">
        <v>40</v>
      </c>
      <c r="D4" s="29" t="s">
        <v>40</v>
      </c>
      <c r="E4" s="30" t="s">
        <v>36</v>
      </c>
      <c r="F4" s="31" t="s">
        <v>41</v>
      </c>
      <c r="G4" s="30" t="s">
        <v>42</v>
      </c>
      <c r="H4" s="36">
        <v>1335.9</v>
      </c>
      <c r="I4" s="71">
        <f>SUM(CAV!I4,CEO!I4)</f>
        <v>13</v>
      </c>
      <c r="J4" s="72">
        <f>(CAV!I4-CAV!J4)+(CEO!I4-CEO!J4)</f>
        <v>1</v>
      </c>
      <c r="K4" s="73">
        <f>I4-J4</f>
        <v>12</v>
      </c>
      <c r="L4" s="94">
        <f>I4*H4</f>
        <v>17366.7</v>
      </c>
      <c r="M4" s="94">
        <f>J4*H4</f>
        <v>1335.9</v>
      </c>
    </row>
    <row r="5" spans="1:13" ht="60" x14ac:dyDescent="0.25">
      <c r="A5" s="58"/>
      <c r="B5" s="56"/>
      <c r="C5" s="37">
        <v>41</v>
      </c>
      <c r="D5" s="29" t="s">
        <v>43</v>
      </c>
      <c r="E5" s="30" t="s">
        <v>36</v>
      </c>
      <c r="F5" s="31" t="s">
        <v>44</v>
      </c>
      <c r="G5" s="30" t="s">
        <v>42</v>
      </c>
      <c r="H5" s="36">
        <v>1946.2</v>
      </c>
      <c r="I5" s="71">
        <f>SUM(CAV!I5,CEO!I5)</f>
        <v>6</v>
      </c>
      <c r="J5" s="72">
        <f>(CAV!I5-CAV!J5)+(CEO!I5-CEO!J5)</f>
        <v>4</v>
      </c>
      <c r="K5" s="73">
        <f t="shared" ref="K5:K23" si="0">I5-J5</f>
        <v>2</v>
      </c>
      <c r="L5" s="94">
        <f t="shared" ref="L5:L23" si="1">I5*H5</f>
        <v>11677.2</v>
      </c>
      <c r="M5" s="94">
        <f t="shared" ref="M5:M23" si="2">J5*H5</f>
        <v>7784.8</v>
      </c>
    </row>
    <row r="6" spans="1:13" ht="60" x14ac:dyDescent="0.25">
      <c r="A6" s="58"/>
      <c r="B6" s="56"/>
      <c r="C6" s="37">
        <v>42</v>
      </c>
      <c r="D6" s="29" t="s">
        <v>45</v>
      </c>
      <c r="E6" s="30" t="s">
        <v>36</v>
      </c>
      <c r="F6" s="31" t="s">
        <v>46</v>
      </c>
      <c r="G6" s="30" t="s">
        <v>42</v>
      </c>
      <c r="H6" s="36">
        <v>2474.0300000000002</v>
      </c>
      <c r="I6" s="71">
        <f>SUM(CAV!I6,CEO!I6)</f>
        <v>6</v>
      </c>
      <c r="J6" s="72">
        <f>(CAV!I6-CAV!J6)+(CEO!I6-CEO!J6)</f>
        <v>2</v>
      </c>
      <c r="K6" s="73">
        <f t="shared" si="0"/>
        <v>4</v>
      </c>
      <c r="L6" s="94">
        <f t="shared" si="1"/>
        <v>14844.18</v>
      </c>
      <c r="M6" s="94">
        <f t="shared" si="2"/>
        <v>4948.0600000000004</v>
      </c>
    </row>
    <row r="7" spans="1:13" ht="60" x14ac:dyDescent="0.25">
      <c r="A7" s="58"/>
      <c r="B7" s="56"/>
      <c r="C7" s="37">
        <v>43</v>
      </c>
      <c r="D7" s="29" t="s">
        <v>47</v>
      </c>
      <c r="E7" s="32" t="s">
        <v>36</v>
      </c>
      <c r="F7" s="33" t="s">
        <v>48</v>
      </c>
      <c r="G7" s="30" t="s">
        <v>42</v>
      </c>
      <c r="H7" s="36">
        <v>3461</v>
      </c>
      <c r="I7" s="71">
        <f>SUM(CAV!I7,CEO!I7)</f>
        <v>5</v>
      </c>
      <c r="J7" s="72">
        <f>(CAV!I7-CAV!J7)+(CEO!I7-CEO!J7)</f>
        <v>0</v>
      </c>
      <c r="K7" s="73">
        <f t="shared" si="0"/>
        <v>5</v>
      </c>
      <c r="L7" s="94">
        <f t="shared" si="1"/>
        <v>17305</v>
      </c>
      <c r="M7" s="94">
        <f t="shared" si="2"/>
        <v>0</v>
      </c>
    </row>
    <row r="8" spans="1:13" ht="60" x14ac:dyDescent="0.25">
      <c r="A8" s="58"/>
      <c r="B8" s="56"/>
      <c r="C8" s="37">
        <v>44</v>
      </c>
      <c r="D8" s="29" t="s">
        <v>49</v>
      </c>
      <c r="E8" s="32" t="s">
        <v>50</v>
      </c>
      <c r="F8" s="34" t="s">
        <v>51</v>
      </c>
      <c r="G8" s="32" t="s">
        <v>52</v>
      </c>
      <c r="H8" s="36">
        <v>579.75</v>
      </c>
      <c r="I8" s="71">
        <f>SUM(CAV!I8,CEO!I8)</f>
        <v>35</v>
      </c>
      <c r="J8" s="72">
        <f>(CAV!I8-CAV!J8)+(CEO!I8-CEO!J8)</f>
        <v>0</v>
      </c>
      <c r="K8" s="73">
        <f t="shared" si="0"/>
        <v>35</v>
      </c>
      <c r="L8" s="94">
        <f t="shared" si="1"/>
        <v>20291.25</v>
      </c>
      <c r="M8" s="94">
        <f t="shared" si="2"/>
        <v>0</v>
      </c>
    </row>
    <row r="9" spans="1:13" ht="60" x14ac:dyDescent="0.25">
      <c r="A9" s="58"/>
      <c r="B9" s="56"/>
      <c r="C9" s="37">
        <v>45</v>
      </c>
      <c r="D9" s="29" t="s">
        <v>53</v>
      </c>
      <c r="E9" s="32" t="s">
        <v>50</v>
      </c>
      <c r="F9" s="34" t="s">
        <v>51</v>
      </c>
      <c r="G9" s="32" t="s">
        <v>52</v>
      </c>
      <c r="H9" s="36">
        <v>816.81</v>
      </c>
      <c r="I9" s="71">
        <f>SUM(CAV!I9,CEO!I9)</f>
        <v>15</v>
      </c>
      <c r="J9" s="72">
        <f>(CAV!I9-CAV!J9)+(CEO!I9-CEO!J9)</f>
        <v>0</v>
      </c>
      <c r="K9" s="73">
        <f t="shared" si="0"/>
        <v>15</v>
      </c>
      <c r="L9" s="94">
        <f t="shared" si="1"/>
        <v>12252.15</v>
      </c>
      <c r="M9" s="94">
        <f t="shared" si="2"/>
        <v>0</v>
      </c>
    </row>
    <row r="10" spans="1:13" ht="15.75" x14ac:dyDescent="0.25">
      <c r="A10" s="58"/>
      <c r="B10" s="56"/>
      <c r="C10" s="37">
        <v>46</v>
      </c>
      <c r="D10" s="29" t="s">
        <v>54</v>
      </c>
      <c r="E10" s="32" t="s">
        <v>50</v>
      </c>
      <c r="F10" s="34" t="s">
        <v>51</v>
      </c>
      <c r="G10" s="32" t="s">
        <v>52</v>
      </c>
      <c r="H10" s="36">
        <v>251.75</v>
      </c>
      <c r="I10" s="71">
        <f>SUM(CAV!I10,CEO!I10)</f>
        <v>10</v>
      </c>
      <c r="J10" s="72">
        <f>(CAV!I10-CAV!J10)+(CEO!I10-CEO!J10)</f>
        <v>0</v>
      </c>
      <c r="K10" s="73">
        <f t="shared" si="0"/>
        <v>10</v>
      </c>
      <c r="L10" s="94">
        <f t="shared" si="1"/>
        <v>2517.5</v>
      </c>
      <c r="M10" s="94">
        <f t="shared" si="2"/>
        <v>0</v>
      </c>
    </row>
    <row r="11" spans="1:13" ht="135" x14ac:dyDescent="0.25">
      <c r="A11" s="58"/>
      <c r="B11" s="57"/>
      <c r="C11" s="37">
        <v>47</v>
      </c>
      <c r="D11" s="35" t="s">
        <v>55</v>
      </c>
      <c r="E11" s="32" t="s">
        <v>36</v>
      </c>
      <c r="F11" s="31" t="s">
        <v>56</v>
      </c>
      <c r="G11" s="32" t="s">
        <v>57</v>
      </c>
      <c r="H11" s="36">
        <v>3164.33</v>
      </c>
      <c r="I11" s="71">
        <f>SUM(CAV!I11,CEO!I11)</f>
        <v>6</v>
      </c>
      <c r="J11" s="72">
        <f>(CAV!I11-CAV!J11)+(CEO!I11-CEO!J11)</f>
        <v>0</v>
      </c>
      <c r="K11" s="73">
        <f t="shared" si="0"/>
        <v>6</v>
      </c>
      <c r="L11" s="94">
        <f t="shared" si="1"/>
        <v>18985.98</v>
      </c>
      <c r="M11" s="94">
        <f t="shared" si="2"/>
        <v>0</v>
      </c>
    </row>
    <row r="12" spans="1:13" ht="75" x14ac:dyDescent="0.25">
      <c r="A12" s="59" t="s">
        <v>77</v>
      </c>
      <c r="B12" s="60">
        <v>4</v>
      </c>
      <c r="C12" s="61">
        <v>48</v>
      </c>
      <c r="D12" s="62" t="s">
        <v>58</v>
      </c>
      <c r="E12" s="63" t="s">
        <v>36</v>
      </c>
      <c r="F12" s="64" t="s">
        <v>59</v>
      </c>
      <c r="G12" s="63" t="s">
        <v>42</v>
      </c>
      <c r="H12" s="65">
        <v>1276.3399999999999</v>
      </c>
      <c r="I12" s="71">
        <f>SUM(CAV!I12,CEO!I12)</f>
        <v>5</v>
      </c>
      <c r="J12" s="72">
        <f>(CAV!I12-CAV!J12)+(CEO!I12-CEO!J12)</f>
        <v>0</v>
      </c>
      <c r="K12" s="73">
        <f t="shared" si="0"/>
        <v>5</v>
      </c>
      <c r="L12" s="94">
        <f t="shared" si="1"/>
        <v>6381.7</v>
      </c>
      <c r="M12" s="94">
        <f t="shared" si="2"/>
        <v>0</v>
      </c>
    </row>
    <row r="13" spans="1:13" ht="60" x14ac:dyDescent="0.25">
      <c r="A13" s="59"/>
      <c r="B13" s="66"/>
      <c r="C13" s="61">
        <v>49</v>
      </c>
      <c r="D13" s="62" t="s">
        <v>40</v>
      </c>
      <c r="E13" s="63" t="s">
        <v>36</v>
      </c>
      <c r="F13" s="64" t="s">
        <v>60</v>
      </c>
      <c r="G13" s="63" t="s">
        <v>42</v>
      </c>
      <c r="H13" s="65">
        <v>1335.9</v>
      </c>
      <c r="I13" s="71">
        <f>SUM(CAV!I13,CEO!I13)</f>
        <v>5</v>
      </c>
      <c r="J13" s="72">
        <f>(CAV!I13-CAV!J13)+(CEO!I13-CEO!J13)</f>
        <v>0</v>
      </c>
      <c r="K13" s="73">
        <f t="shared" si="0"/>
        <v>5</v>
      </c>
      <c r="L13" s="94">
        <f t="shared" si="1"/>
        <v>6679.5</v>
      </c>
      <c r="M13" s="94">
        <f t="shared" si="2"/>
        <v>0</v>
      </c>
    </row>
    <row r="14" spans="1:13" ht="60" x14ac:dyDescent="0.25">
      <c r="A14" s="59"/>
      <c r="B14" s="66"/>
      <c r="C14" s="61">
        <v>50</v>
      </c>
      <c r="D14" s="62" t="s">
        <v>45</v>
      </c>
      <c r="E14" s="63" t="s">
        <v>36</v>
      </c>
      <c r="F14" s="64" t="s">
        <v>46</v>
      </c>
      <c r="G14" s="63" t="s">
        <v>42</v>
      </c>
      <c r="H14" s="65">
        <v>2474.0300000000002</v>
      </c>
      <c r="I14" s="71">
        <f>SUM(CAV!I14,CEO!I14)</f>
        <v>2</v>
      </c>
      <c r="J14" s="72">
        <f>(CAV!I14-CAV!J14)+(CEO!I14-CEO!J14)</f>
        <v>0</v>
      </c>
      <c r="K14" s="73">
        <f t="shared" si="0"/>
        <v>2</v>
      </c>
      <c r="L14" s="94">
        <f t="shared" si="1"/>
        <v>4948.0600000000004</v>
      </c>
      <c r="M14" s="94">
        <f t="shared" si="2"/>
        <v>0</v>
      </c>
    </row>
    <row r="15" spans="1:13" ht="45" x14ac:dyDescent="0.25">
      <c r="A15" s="59"/>
      <c r="B15" s="66"/>
      <c r="C15" s="61">
        <v>51</v>
      </c>
      <c r="D15" s="62" t="s">
        <v>61</v>
      </c>
      <c r="E15" s="67" t="s">
        <v>36</v>
      </c>
      <c r="F15" s="68" t="s">
        <v>62</v>
      </c>
      <c r="G15" s="63" t="s">
        <v>42</v>
      </c>
      <c r="H15" s="65">
        <v>4884.53</v>
      </c>
      <c r="I15" s="71">
        <f>SUM(CAV!I15,CEO!I15)</f>
        <v>5</v>
      </c>
      <c r="J15" s="72">
        <f>(CAV!I15-CAV!J15)+(CEO!I15-CEO!J15)</f>
        <v>0</v>
      </c>
      <c r="K15" s="73">
        <f t="shared" si="0"/>
        <v>5</v>
      </c>
      <c r="L15" s="94">
        <f t="shared" si="1"/>
        <v>24422.649999999998</v>
      </c>
      <c r="M15" s="94">
        <f t="shared" si="2"/>
        <v>0</v>
      </c>
    </row>
    <row r="16" spans="1:13" ht="60" x14ac:dyDescent="0.25">
      <c r="A16" s="59"/>
      <c r="B16" s="66"/>
      <c r="C16" s="61">
        <v>52</v>
      </c>
      <c r="D16" s="62" t="s">
        <v>63</v>
      </c>
      <c r="E16" s="63" t="s">
        <v>36</v>
      </c>
      <c r="F16" s="64" t="s">
        <v>64</v>
      </c>
      <c r="G16" s="63" t="s">
        <v>42</v>
      </c>
      <c r="H16" s="65">
        <v>6227.75</v>
      </c>
      <c r="I16" s="71">
        <f>SUM(CAV!I16,CEO!I16)</f>
        <v>4</v>
      </c>
      <c r="J16" s="72">
        <f>(CAV!I16-CAV!J16)+(CEO!I16-CEO!J16)</f>
        <v>0</v>
      </c>
      <c r="K16" s="73">
        <f t="shared" si="0"/>
        <v>4</v>
      </c>
      <c r="L16" s="94">
        <f t="shared" si="1"/>
        <v>24911</v>
      </c>
      <c r="M16" s="94">
        <f t="shared" si="2"/>
        <v>0</v>
      </c>
    </row>
    <row r="17" spans="1:13" ht="60" x14ac:dyDescent="0.25">
      <c r="A17" s="59"/>
      <c r="B17" s="66"/>
      <c r="C17" s="61">
        <v>53</v>
      </c>
      <c r="D17" s="62" t="s">
        <v>49</v>
      </c>
      <c r="E17" s="67" t="s">
        <v>50</v>
      </c>
      <c r="F17" s="69" t="s">
        <v>51</v>
      </c>
      <c r="G17" s="67" t="s">
        <v>52</v>
      </c>
      <c r="H17" s="65">
        <v>579.75</v>
      </c>
      <c r="I17" s="71">
        <f>SUM(CAV!I17,CEO!I17)</f>
        <v>15</v>
      </c>
      <c r="J17" s="72">
        <f>(CAV!I17-CAV!J17)+(CEO!I17-CEO!J17)</f>
        <v>1</v>
      </c>
      <c r="K17" s="73">
        <f t="shared" si="0"/>
        <v>14</v>
      </c>
      <c r="L17" s="94">
        <f t="shared" si="1"/>
        <v>8696.25</v>
      </c>
      <c r="M17" s="94">
        <f t="shared" si="2"/>
        <v>579.75</v>
      </c>
    </row>
    <row r="18" spans="1:13" ht="60" x14ac:dyDescent="0.25">
      <c r="A18" s="59"/>
      <c r="B18" s="66"/>
      <c r="C18" s="61">
        <v>54</v>
      </c>
      <c r="D18" s="62" t="s">
        <v>53</v>
      </c>
      <c r="E18" s="67" t="s">
        <v>50</v>
      </c>
      <c r="F18" s="69" t="s">
        <v>51</v>
      </c>
      <c r="G18" s="67" t="s">
        <v>52</v>
      </c>
      <c r="H18" s="65">
        <v>817</v>
      </c>
      <c r="I18" s="71">
        <f>SUM(CAV!I18,CEO!I18)</f>
        <v>10</v>
      </c>
      <c r="J18" s="72">
        <f>(CAV!I18-CAV!J18)+(CEO!I18-CEO!J18)</f>
        <v>0</v>
      </c>
      <c r="K18" s="73">
        <f t="shared" si="0"/>
        <v>10</v>
      </c>
      <c r="L18" s="94">
        <f t="shared" si="1"/>
        <v>8170</v>
      </c>
      <c r="M18" s="94">
        <f t="shared" si="2"/>
        <v>0</v>
      </c>
    </row>
    <row r="19" spans="1:13" ht="60" x14ac:dyDescent="0.25">
      <c r="A19" s="59"/>
      <c r="B19" s="66"/>
      <c r="C19" s="61">
        <v>55</v>
      </c>
      <c r="D19" s="62" t="s">
        <v>65</v>
      </c>
      <c r="E19" s="67" t="s">
        <v>50</v>
      </c>
      <c r="F19" s="69" t="s">
        <v>51</v>
      </c>
      <c r="G19" s="67" t="s">
        <v>52</v>
      </c>
      <c r="H19" s="65">
        <v>975</v>
      </c>
      <c r="I19" s="71">
        <f>SUM(CAV!I19,CEO!I19)</f>
        <v>6</v>
      </c>
      <c r="J19" s="72">
        <f>(CAV!I19-CAV!J19)+(CEO!I19-CEO!J19)</f>
        <v>0</v>
      </c>
      <c r="K19" s="73">
        <f t="shared" si="0"/>
        <v>6</v>
      </c>
      <c r="L19" s="94">
        <f t="shared" si="1"/>
        <v>5850</v>
      </c>
      <c r="M19" s="94">
        <f t="shared" si="2"/>
        <v>0</v>
      </c>
    </row>
    <row r="20" spans="1:13" ht="30" x14ac:dyDescent="0.25">
      <c r="A20" s="59"/>
      <c r="B20" s="66"/>
      <c r="C20" s="61">
        <v>56</v>
      </c>
      <c r="D20" s="62" t="s">
        <v>66</v>
      </c>
      <c r="E20" s="67" t="s">
        <v>67</v>
      </c>
      <c r="F20" s="68" t="s">
        <v>68</v>
      </c>
      <c r="G20" s="67" t="s">
        <v>52</v>
      </c>
      <c r="H20" s="65">
        <v>47</v>
      </c>
      <c r="I20" s="71">
        <f>SUM(CAV!I20,CEO!I20)</f>
        <v>10</v>
      </c>
      <c r="J20" s="72">
        <f>(CAV!I20-CAV!J20)+(CEO!I20-CEO!J20)</f>
        <v>0</v>
      </c>
      <c r="K20" s="73">
        <f t="shared" si="0"/>
        <v>10</v>
      </c>
      <c r="L20" s="94">
        <f t="shared" si="1"/>
        <v>470</v>
      </c>
      <c r="M20" s="94">
        <f t="shared" si="2"/>
        <v>0</v>
      </c>
    </row>
    <row r="21" spans="1:13" ht="30" x14ac:dyDescent="0.25">
      <c r="A21" s="59"/>
      <c r="B21" s="66"/>
      <c r="C21" s="61">
        <v>57</v>
      </c>
      <c r="D21" s="62" t="s">
        <v>69</v>
      </c>
      <c r="E21" s="67" t="s">
        <v>67</v>
      </c>
      <c r="F21" s="68" t="s">
        <v>68</v>
      </c>
      <c r="G21" s="67" t="s">
        <v>52</v>
      </c>
      <c r="H21" s="65">
        <v>57.25</v>
      </c>
      <c r="I21" s="71">
        <f>SUM(CAV!I21,CEO!I21)</f>
        <v>10</v>
      </c>
      <c r="J21" s="72">
        <f>(CAV!I21-CAV!J21)+(CEO!I21-CEO!J21)</f>
        <v>0</v>
      </c>
      <c r="K21" s="73">
        <f t="shared" si="0"/>
        <v>10</v>
      </c>
      <c r="L21" s="94">
        <f t="shared" si="1"/>
        <v>572.5</v>
      </c>
      <c r="M21" s="94">
        <f t="shared" si="2"/>
        <v>0</v>
      </c>
    </row>
    <row r="22" spans="1:13" ht="30" x14ac:dyDescent="0.25">
      <c r="A22" s="59"/>
      <c r="B22" s="66"/>
      <c r="C22" s="61">
        <v>58</v>
      </c>
      <c r="D22" s="62" t="s">
        <v>70</v>
      </c>
      <c r="E22" s="67" t="s">
        <v>67</v>
      </c>
      <c r="F22" s="68" t="s">
        <v>68</v>
      </c>
      <c r="G22" s="67" t="s">
        <v>52</v>
      </c>
      <c r="H22" s="65">
        <v>67.87</v>
      </c>
      <c r="I22" s="71">
        <f>SUM(CAV!I22,CEO!I22)</f>
        <v>10</v>
      </c>
      <c r="J22" s="72">
        <f>(CAV!I22-CAV!J22)+(CEO!I22-CEO!J22)</f>
        <v>0</v>
      </c>
      <c r="K22" s="73">
        <f t="shared" si="0"/>
        <v>10</v>
      </c>
      <c r="L22" s="94">
        <f t="shared" si="1"/>
        <v>678.7</v>
      </c>
      <c r="M22" s="94">
        <f t="shared" si="2"/>
        <v>0</v>
      </c>
    </row>
    <row r="23" spans="1:13" ht="15.75" x14ac:dyDescent="0.25">
      <c r="A23" s="59"/>
      <c r="B23" s="70"/>
      <c r="C23" s="61">
        <v>59</v>
      </c>
      <c r="D23" s="62" t="s">
        <v>54</v>
      </c>
      <c r="E23" s="67" t="s">
        <v>50</v>
      </c>
      <c r="F23" s="69" t="s">
        <v>51</v>
      </c>
      <c r="G23" s="67" t="s">
        <v>52</v>
      </c>
      <c r="H23" s="65">
        <v>251.75</v>
      </c>
      <c r="I23" s="71">
        <f>SUM(CAV!I23,CEO!I23)</f>
        <v>10</v>
      </c>
      <c r="J23" s="72">
        <f>(CAV!I23-CAV!J23)+(CEO!I23-CEO!J23)</f>
        <v>0</v>
      </c>
      <c r="K23" s="73">
        <f t="shared" si="0"/>
        <v>10</v>
      </c>
      <c r="L23" s="94">
        <f t="shared" si="1"/>
        <v>2517.5</v>
      </c>
      <c r="M23" s="94">
        <f t="shared" si="2"/>
        <v>0</v>
      </c>
    </row>
    <row r="24" spans="1:13" x14ac:dyDescent="0.25">
      <c r="L24" s="74">
        <f>SUM(L4:L23)</f>
        <v>209537.82</v>
      </c>
      <c r="M24" s="74">
        <f>SUM(M4:M23)</f>
        <v>14648.510000000002</v>
      </c>
    </row>
    <row r="25" spans="1:13" x14ac:dyDescent="0.25">
      <c r="A25" s="41" t="s">
        <v>72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3" x14ac:dyDescent="0.25">
      <c r="A26" s="41" t="s">
        <v>73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3" ht="15.75" x14ac:dyDescent="0.25">
      <c r="I27" s="75" t="s">
        <v>82</v>
      </c>
      <c r="J27" s="76"/>
      <c r="K27" s="76"/>
      <c r="L27" s="76"/>
      <c r="M27" s="77"/>
    </row>
    <row r="28" spans="1:13" ht="33.75" customHeight="1" x14ac:dyDescent="0.25">
      <c r="I28" s="78" t="s">
        <v>83</v>
      </c>
      <c r="J28" s="79"/>
      <c r="K28" s="79"/>
      <c r="L28" s="79"/>
      <c r="M28" s="80"/>
    </row>
    <row r="29" spans="1:13" ht="15.75" x14ac:dyDescent="0.25">
      <c r="I29" s="81" t="s">
        <v>39</v>
      </c>
      <c r="J29" s="82"/>
      <c r="K29" s="82"/>
      <c r="L29" s="82"/>
      <c r="M29" s="83"/>
    </row>
    <row r="30" spans="1:13" ht="15.75" x14ac:dyDescent="0.25">
      <c r="I30" s="84" t="s">
        <v>78</v>
      </c>
      <c r="J30" s="85"/>
      <c r="K30" s="85"/>
      <c r="L30" s="85"/>
      <c r="M30" s="86">
        <f>L24</f>
        <v>209537.82</v>
      </c>
    </row>
    <row r="31" spans="1:13" ht="15.75" x14ac:dyDescent="0.25">
      <c r="I31" s="84" t="s">
        <v>79</v>
      </c>
      <c r="J31" s="85"/>
      <c r="K31" s="85"/>
      <c r="L31" s="85"/>
      <c r="M31" s="86">
        <f>M24</f>
        <v>14648.510000000002</v>
      </c>
    </row>
    <row r="32" spans="1:13" ht="15.75" x14ac:dyDescent="0.25">
      <c r="I32" s="84" t="s">
        <v>80</v>
      </c>
      <c r="J32" s="85"/>
      <c r="K32" s="85"/>
      <c r="L32" s="85"/>
      <c r="M32" s="87"/>
    </row>
    <row r="33" spans="9:13" ht="15.75" x14ac:dyDescent="0.25">
      <c r="I33" s="88" t="s">
        <v>81</v>
      </c>
      <c r="J33" s="89"/>
      <c r="K33" s="89"/>
      <c r="L33" s="89"/>
      <c r="M33" s="90">
        <f>M31/M30</f>
        <v>6.990866851626118E-2</v>
      </c>
    </row>
    <row r="34" spans="9:13" ht="15.75" x14ac:dyDescent="0.25">
      <c r="I34" s="91" t="s">
        <v>84</v>
      </c>
      <c r="J34" s="92"/>
      <c r="K34" s="92"/>
      <c r="L34" s="92"/>
      <c r="M34" s="93"/>
    </row>
  </sheetData>
  <mergeCells count="14">
    <mergeCell ref="I27:M27"/>
    <mergeCell ref="I28:M28"/>
    <mergeCell ref="I29:M29"/>
    <mergeCell ref="I34:M34"/>
    <mergeCell ref="A25:K25"/>
    <mergeCell ref="A26:K26"/>
    <mergeCell ref="I1:M1"/>
    <mergeCell ref="A2:M2"/>
    <mergeCell ref="A4:A11"/>
    <mergeCell ref="A12:A23"/>
    <mergeCell ref="A1:C1"/>
    <mergeCell ref="D1:H1"/>
    <mergeCell ref="B4:B11"/>
    <mergeCell ref="B12:B23"/>
  </mergeCells>
  <conditionalFormatting sqref="K27:K1048576 K3 K24">
    <cfRule type="cellIs" dxfId="2" priority="2" operator="equal">
      <formula>"ATENÇÃO"</formula>
    </cfRule>
  </conditionalFormatting>
  <conditionalFormatting sqref="K4:K23">
    <cfRule type="cellIs" dxfId="1" priority="1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47" t="s">
        <v>10</v>
      </c>
      <c r="B1" s="47"/>
      <c r="C1" s="47"/>
      <c r="D1" s="47"/>
      <c r="E1" s="47"/>
      <c r="F1" s="47"/>
      <c r="G1" s="47"/>
      <c r="H1" s="47"/>
    </row>
    <row r="2" spans="1:8" ht="20.25" x14ac:dyDescent="0.2">
      <c r="B2" s="5"/>
    </row>
    <row r="3" spans="1:8" ht="47.25" customHeight="1" x14ac:dyDescent="0.2">
      <c r="A3" s="48" t="s">
        <v>11</v>
      </c>
      <c r="B3" s="48"/>
      <c r="C3" s="48"/>
      <c r="D3" s="48"/>
      <c r="E3" s="48"/>
      <c r="F3" s="48"/>
      <c r="G3" s="48"/>
      <c r="H3" s="48"/>
    </row>
    <row r="4" spans="1:8" ht="35.25" customHeight="1" x14ac:dyDescent="0.2">
      <c r="B4" s="6"/>
    </row>
    <row r="5" spans="1:8" ht="15" customHeight="1" x14ac:dyDescent="0.2">
      <c r="A5" s="49" t="s">
        <v>12</v>
      </c>
      <c r="B5" s="49"/>
      <c r="C5" s="49"/>
      <c r="D5" s="49"/>
      <c r="E5" s="49"/>
      <c r="F5" s="49"/>
      <c r="G5" s="49"/>
      <c r="H5" s="49"/>
    </row>
    <row r="6" spans="1:8" ht="15" customHeight="1" x14ac:dyDescent="0.2">
      <c r="A6" s="49" t="s">
        <v>13</v>
      </c>
      <c r="B6" s="49"/>
      <c r="C6" s="49"/>
      <c r="D6" s="49"/>
      <c r="E6" s="49"/>
      <c r="F6" s="49"/>
      <c r="G6" s="49"/>
      <c r="H6" s="49"/>
    </row>
    <row r="7" spans="1:8" ht="15" customHeight="1" x14ac:dyDescent="0.2">
      <c r="A7" s="49" t="s">
        <v>14</v>
      </c>
      <c r="B7" s="49"/>
      <c r="C7" s="49"/>
      <c r="D7" s="49"/>
      <c r="E7" s="49"/>
      <c r="F7" s="49"/>
      <c r="G7" s="49"/>
      <c r="H7" s="49"/>
    </row>
    <row r="8" spans="1:8" ht="15" customHeight="1" x14ac:dyDescent="0.2">
      <c r="A8" s="49" t="s">
        <v>15</v>
      </c>
      <c r="B8" s="49"/>
      <c r="C8" s="49"/>
      <c r="D8" s="49"/>
      <c r="E8" s="49"/>
      <c r="F8" s="49"/>
      <c r="G8" s="49"/>
      <c r="H8" s="49"/>
    </row>
    <row r="9" spans="1:8" ht="30" customHeight="1" x14ac:dyDescent="0.2">
      <c r="B9" s="7"/>
    </row>
    <row r="10" spans="1:8" ht="105" customHeight="1" x14ac:dyDescent="0.2">
      <c r="A10" s="50" t="s">
        <v>16</v>
      </c>
      <c r="B10" s="50"/>
      <c r="C10" s="50"/>
      <c r="D10" s="50"/>
      <c r="E10" s="50"/>
      <c r="F10" s="50"/>
      <c r="G10" s="50"/>
      <c r="H10" s="50"/>
    </row>
    <row r="11" spans="1:8" ht="15.75" thickBot="1" x14ac:dyDescent="0.25">
      <c r="B11" s="8"/>
    </row>
    <row r="12" spans="1:8" ht="48.75" thickBot="1" x14ac:dyDescent="0.25">
      <c r="A12" s="9" t="s">
        <v>9</v>
      </c>
      <c r="B12" s="9" t="s">
        <v>7</v>
      </c>
      <c r="C12" s="10" t="s">
        <v>17</v>
      </c>
      <c r="D12" s="10" t="s">
        <v>8</v>
      </c>
      <c r="E12" s="10" t="s">
        <v>18</v>
      </c>
      <c r="F12" s="10" t="s">
        <v>19</v>
      </c>
      <c r="G12" s="10" t="s">
        <v>20</v>
      </c>
      <c r="H12" s="10" t="s">
        <v>21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51" t="s">
        <v>22</v>
      </c>
      <c r="B19" s="51"/>
      <c r="C19" s="51"/>
      <c r="D19" s="51"/>
      <c r="E19" s="51"/>
      <c r="F19" s="51"/>
      <c r="G19" s="51"/>
      <c r="H19" s="51"/>
    </row>
    <row r="20" spans="1:8" ht="14.25" x14ac:dyDescent="0.2">
      <c r="A20" s="52" t="s">
        <v>23</v>
      </c>
      <c r="B20" s="52"/>
      <c r="C20" s="52"/>
      <c r="D20" s="52"/>
      <c r="E20" s="52"/>
      <c r="F20" s="52"/>
      <c r="G20" s="52"/>
      <c r="H20" s="52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53" t="s">
        <v>24</v>
      </c>
      <c r="B24" s="53"/>
      <c r="C24" s="53"/>
      <c r="D24" s="53"/>
      <c r="E24" s="53"/>
      <c r="F24" s="53"/>
      <c r="G24" s="53"/>
      <c r="H24" s="53"/>
    </row>
    <row r="25" spans="1:8" ht="15" customHeight="1" x14ac:dyDescent="0.2">
      <c r="A25" s="53" t="s">
        <v>25</v>
      </c>
      <c r="B25" s="53"/>
      <c r="C25" s="53"/>
      <c r="D25" s="53"/>
      <c r="E25" s="53"/>
      <c r="F25" s="53"/>
      <c r="G25" s="53"/>
      <c r="H25" s="53"/>
    </row>
    <row r="26" spans="1:8" ht="15" customHeight="1" x14ac:dyDescent="0.2">
      <c r="A26" s="46" t="s">
        <v>26</v>
      </c>
      <c r="B26" s="46"/>
      <c r="C26" s="46"/>
      <c r="D26" s="46"/>
      <c r="E26" s="46"/>
      <c r="F26" s="46"/>
      <c r="G26" s="46"/>
      <c r="H26" s="4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CAV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2016-04-08T19:46:43Z</dcterms:modified>
</cp:coreProperties>
</file>