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855-2014 - UDESC - Mobiliário padronizado - Vig 10.03.16\"/>
    </mc:Choice>
  </mc:AlternateContent>
  <bookViews>
    <workbookView xWindow="0" yWindow="0" windowWidth="21600" windowHeight="9735" tabRatio="857" firstSheet="1" activeTab="15"/>
  </bookViews>
  <sheets>
    <sheet name="Fiscais" sheetId="116" r:id="rId1"/>
    <sheet name="Reitoria" sheetId="75" r:id="rId2"/>
    <sheet name="Museu" sheetId="104" r:id="rId3"/>
    <sheet name="ESAG" sheetId="105" r:id="rId4"/>
    <sheet name="CEART" sheetId="106" r:id="rId5"/>
    <sheet name="FAED" sheetId="107" r:id="rId6"/>
    <sheet name="CEAD" sheetId="108" r:id="rId7"/>
    <sheet name="CEFID" sheetId="109" r:id="rId8"/>
    <sheet name="CERES" sheetId="110" r:id="rId9"/>
    <sheet name="CESFI" sheetId="111" r:id="rId10"/>
    <sheet name="CCT" sheetId="112" r:id="rId11"/>
    <sheet name="CEPLAN" sheetId="113" r:id="rId12"/>
    <sheet name="CEO" sheetId="114" r:id="rId13"/>
    <sheet name="CEAVI" sheetId="115" r:id="rId14"/>
    <sheet name="CAV" sheetId="117" r:id="rId15"/>
    <sheet name="GESTOR" sheetId="91" r:id="rId16"/>
    <sheet name="Modelo Anexo II IN 002_2014" sheetId="77" r:id="rId17"/>
  </sheets>
  <definedNames>
    <definedName name="diasuteis" localSheetId="14">#REF!</definedName>
    <definedName name="diasuteis" localSheetId="15">#REF!</definedName>
    <definedName name="diasuteis" localSheetId="1">#REF!</definedName>
    <definedName name="diasuteis">#REF!</definedName>
    <definedName name="Ferias" localSheetId="14">#REF!</definedName>
    <definedName name="Ferias" localSheetId="15">#REF!</definedName>
    <definedName name="Ferias">#REF!</definedName>
    <definedName name="RD" localSheetId="14">OFFSET(#REF!,(MATCH(SMALL(#REF!,ROW()-10),#REF!,0)-1),0)</definedName>
    <definedName name="RD" localSheetId="15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17" i="75" l="1"/>
  <c r="H18" i="75"/>
  <c r="H16" i="75"/>
  <c r="H11" i="75"/>
  <c r="H12" i="75"/>
  <c r="H13" i="75"/>
  <c r="H14" i="75"/>
  <c r="H5" i="75"/>
  <c r="H6" i="75"/>
  <c r="H7" i="75"/>
  <c r="H8" i="75"/>
  <c r="H9" i="75"/>
  <c r="H4" i="75"/>
  <c r="G8" i="104" l="1"/>
  <c r="G8" i="114"/>
  <c r="G4" i="114" l="1"/>
  <c r="G4" i="109"/>
  <c r="G11" i="114" l="1"/>
  <c r="G11" i="115"/>
  <c r="G8" i="112" l="1"/>
  <c r="G4" i="112"/>
  <c r="G8" i="106"/>
  <c r="G4" i="106"/>
  <c r="H7" i="112" l="1"/>
  <c r="H4" i="112"/>
  <c r="G7" i="112" l="1"/>
  <c r="G7" i="115"/>
  <c r="G9" i="104" l="1"/>
  <c r="G9" i="75"/>
  <c r="G12" i="108" l="1"/>
  <c r="G11" i="108"/>
  <c r="G9" i="108"/>
  <c r="G8" i="108"/>
  <c r="G18" i="108"/>
  <c r="G14" i="108"/>
  <c r="G13" i="108"/>
  <c r="G7" i="108"/>
  <c r="G6" i="108"/>
  <c r="G5" i="108"/>
  <c r="G4" i="108"/>
  <c r="V19" i="91" l="1"/>
  <c r="V17" i="91"/>
  <c r="S19" i="91"/>
  <c r="P19" i="91"/>
  <c r="S12" i="91"/>
  <c r="S11" i="91"/>
  <c r="S9" i="91"/>
  <c r="P8" i="91"/>
  <c r="M19" i="91"/>
  <c r="M13" i="91"/>
  <c r="M14" i="91"/>
  <c r="M18" i="91"/>
  <c r="M5" i="91"/>
  <c r="M6" i="91"/>
  <c r="M7" i="91"/>
  <c r="M4" i="91"/>
  <c r="G13" i="105" l="1"/>
  <c r="G13" i="75"/>
  <c r="G8" i="91" l="1"/>
  <c r="Q8" i="91" s="1"/>
  <c r="G9" i="91"/>
  <c r="T9" i="91" s="1"/>
  <c r="G10" i="91"/>
  <c r="G11" i="91"/>
  <c r="T11" i="91" s="1"/>
  <c r="G12" i="91"/>
  <c r="T12" i="91" s="1"/>
  <c r="G13" i="91"/>
  <c r="N13" i="91" s="1"/>
  <c r="G14" i="91"/>
  <c r="N14" i="91" s="1"/>
  <c r="G15" i="91"/>
  <c r="G16" i="91"/>
  <c r="G17" i="91"/>
  <c r="W17" i="91" s="1"/>
  <c r="G18" i="91"/>
  <c r="N18" i="91" s="1"/>
  <c r="G7" i="91"/>
  <c r="N7" i="91" s="1"/>
  <c r="G6" i="91"/>
  <c r="N6" i="91" s="1"/>
  <c r="G5" i="91"/>
  <c r="N5" i="91" s="1"/>
  <c r="G4" i="91"/>
  <c r="N4" i="91" s="1"/>
  <c r="I18" i="117"/>
  <c r="H18" i="117"/>
  <c r="H17" i="117"/>
  <c r="I17" i="117" s="1"/>
  <c r="H16" i="117"/>
  <c r="I16" i="117" s="1"/>
  <c r="H14" i="117"/>
  <c r="I14" i="117" s="1"/>
  <c r="H13" i="117"/>
  <c r="I13" i="117" s="1"/>
  <c r="H12" i="117"/>
  <c r="I12" i="117" s="1"/>
  <c r="I11" i="117"/>
  <c r="H11" i="117"/>
  <c r="H9" i="117"/>
  <c r="I9" i="117" s="1"/>
  <c r="I8" i="117"/>
  <c r="H8" i="117"/>
  <c r="H7" i="117"/>
  <c r="I7" i="117" s="1"/>
  <c r="H6" i="117"/>
  <c r="I6" i="117" s="1"/>
  <c r="H5" i="117"/>
  <c r="I5" i="117" s="1"/>
  <c r="H4" i="117"/>
  <c r="I4" i="117" s="1"/>
  <c r="J5" i="91" l="1"/>
  <c r="J6" i="91"/>
  <c r="J8" i="91"/>
  <c r="J9" i="91"/>
  <c r="J11" i="91"/>
  <c r="J12" i="91"/>
  <c r="J13" i="91"/>
  <c r="J14" i="91"/>
  <c r="J16" i="91"/>
  <c r="J17" i="91"/>
  <c r="J18" i="91"/>
  <c r="J4" i="91"/>
  <c r="J7" i="91"/>
  <c r="H18" i="115"/>
  <c r="I18" i="115" s="1"/>
  <c r="H17" i="115"/>
  <c r="I17" i="115" s="1"/>
  <c r="H16" i="115"/>
  <c r="I16" i="115" s="1"/>
  <c r="H14" i="115"/>
  <c r="I14" i="115" s="1"/>
  <c r="H13" i="115"/>
  <c r="I13" i="115" s="1"/>
  <c r="H12" i="115"/>
  <c r="I12" i="115" s="1"/>
  <c r="H11" i="115"/>
  <c r="I11" i="115" s="1"/>
  <c r="H9" i="115"/>
  <c r="I9" i="115" s="1"/>
  <c r="H8" i="115"/>
  <c r="I8" i="115" s="1"/>
  <c r="H7" i="115"/>
  <c r="I7" i="115" s="1"/>
  <c r="H6" i="115"/>
  <c r="I6" i="115" s="1"/>
  <c r="H5" i="115"/>
  <c r="I5" i="115" s="1"/>
  <c r="H4" i="115"/>
  <c r="I4" i="115" s="1"/>
  <c r="H18" i="114"/>
  <c r="I18" i="114" s="1"/>
  <c r="H17" i="114"/>
  <c r="I17" i="114" s="1"/>
  <c r="H16" i="114"/>
  <c r="I16" i="114" s="1"/>
  <c r="H14" i="114"/>
  <c r="I14" i="114" s="1"/>
  <c r="H13" i="114"/>
  <c r="I13" i="114" s="1"/>
  <c r="H12" i="114"/>
  <c r="I12" i="114" s="1"/>
  <c r="H11" i="114"/>
  <c r="I11" i="114" s="1"/>
  <c r="H9" i="114"/>
  <c r="I9" i="114" s="1"/>
  <c r="H8" i="114"/>
  <c r="I8" i="114" s="1"/>
  <c r="H7" i="114"/>
  <c r="I7" i="114" s="1"/>
  <c r="H6" i="114"/>
  <c r="I6" i="114" s="1"/>
  <c r="H5" i="114"/>
  <c r="I5" i="114" s="1"/>
  <c r="H4" i="114"/>
  <c r="I4" i="114" s="1"/>
  <c r="H18" i="113"/>
  <c r="I18" i="113" s="1"/>
  <c r="H17" i="113"/>
  <c r="I17" i="113" s="1"/>
  <c r="H16" i="113"/>
  <c r="I16" i="113" s="1"/>
  <c r="H14" i="113"/>
  <c r="I14" i="113" s="1"/>
  <c r="H13" i="113"/>
  <c r="I13" i="113" s="1"/>
  <c r="H12" i="113"/>
  <c r="I12" i="113" s="1"/>
  <c r="H11" i="113"/>
  <c r="I11" i="113" s="1"/>
  <c r="H9" i="113"/>
  <c r="I9" i="113" s="1"/>
  <c r="H8" i="113"/>
  <c r="I8" i="113" s="1"/>
  <c r="H7" i="113"/>
  <c r="I7" i="113" s="1"/>
  <c r="H6" i="113"/>
  <c r="I6" i="113" s="1"/>
  <c r="I5" i="113"/>
  <c r="H5" i="113"/>
  <c r="H4" i="113"/>
  <c r="I4" i="113" s="1"/>
  <c r="H18" i="112"/>
  <c r="I18" i="112" s="1"/>
  <c r="H17" i="112"/>
  <c r="I17" i="112" s="1"/>
  <c r="H16" i="112"/>
  <c r="I16" i="112" s="1"/>
  <c r="H14" i="112"/>
  <c r="I14" i="112" s="1"/>
  <c r="H13" i="112"/>
  <c r="I13" i="112" s="1"/>
  <c r="H12" i="112"/>
  <c r="I12" i="112" s="1"/>
  <c r="H11" i="112"/>
  <c r="I11" i="112" s="1"/>
  <c r="H9" i="112"/>
  <c r="I9" i="112" s="1"/>
  <c r="H8" i="112"/>
  <c r="I8" i="112" s="1"/>
  <c r="I7" i="112"/>
  <c r="H6" i="112"/>
  <c r="I6" i="112" s="1"/>
  <c r="H5" i="112"/>
  <c r="I5" i="112" s="1"/>
  <c r="I4" i="112"/>
  <c r="H18" i="111"/>
  <c r="I18" i="111" s="1"/>
  <c r="H17" i="111"/>
  <c r="I17" i="111" s="1"/>
  <c r="H16" i="111"/>
  <c r="I16" i="111" s="1"/>
  <c r="H14" i="111"/>
  <c r="I14" i="111" s="1"/>
  <c r="H13" i="111"/>
  <c r="I13" i="111" s="1"/>
  <c r="H12" i="111"/>
  <c r="I12" i="111" s="1"/>
  <c r="H11" i="111"/>
  <c r="I11" i="111" s="1"/>
  <c r="H9" i="111"/>
  <c r="I9" i="111" s="1"/>
  <c r="H8" i="111"/>
  <c r="I8" i="111" s="1"/>
  <c r="H7" i="111"/>
  <c r="I7" i="111" s="1"/>
  <c r="H6" i="111"/>
  <c r="I6" i="111" s="1"/>
  <c r="H5" i="111"/>
  <c r="I5" i="111" s="1"/>
  <c r="H4" i="111"/>
  <c r="I4" i="111" s="1"/>
  <c r="H18" i="110"/>
  <c r="I18" i="110" s="1"/>
  <c r="I17" i="110"/>
  <c r="H17" i="110"/>
  <c r="H16" i="110"/>
  <c r="I16" i="110" s="1"/>
  <c r="H14" i="110"/>
  <c r="I14" i="110" s="1"/>
  <c r="H13" i="110"/>
  <c r="I13" i="110" s="1"/>
  <c r="H12" i="110"/>
  <c r="I12" i="110" s="1"/>
  <c r="H11" i="110"/>
  <c r="I11" i="110" s="1"/>
  <c r="H9" i="110"/>
  <c r="I9" i="110" s="1"/>
  <c r="H8" i="110"/>
  <c r="I8" i="110" s="1"/>
  <c r="I7" i="110"/>
  <c r="H7" i="110"/>
  <c r="H6" i="110"/>
  <c r="I6" i="110" s="1"/>
  <c r="H5" i="110"/>
  <c r="I5" i="110" s="1"/>
  <c r="H4" i="110"/>
  <c r="I4" i="110" s="1"/>
  <c r="H18" i="109"/>
  <c r="I18" i="109" s="1"/>
  <c r="H17" i="109"/>
  <c r="I17" i="109" s="1"/>
  <c r="H16" i="109"/>
  <c r="I16" i="109" s="1"/>
  <c r="H14" i="109"/>
  <c r="I14" i="109" s="1"/>
  <c r="H13" i="109"/>
  <c r="I13" i="109" s="1"/>
  <c r="H12" i="109"/>
  <c r="I12" i="109" s="1"/>
  <c r="H11" i="109"/>
  <c r="I11" i="109" s="1"/>
  <c r="H9" i="109"/>
  <c r="I9" i="109" s="1"/>
  <c r="H8" i="109"/>
  <c r="I8" i="109" s="1"/>
  <c r="H7" i="109"/>
  <c r="I7" i="109" s="1"/>
  <c r="H6" i="109"/>
  <c r="I6" i="109" s="1"/>
  <c r="H5" i="109"/>
  <c r="I5" i="109" s="1"/>
  <c r="H4" i="109"/>
  <c r="I4" i="109" s="1"/>
  <c r="H18" i="108"/>
  <c r="I18" i="108" s="1"/>
  <c r="H17" i="108"/>
  <c r="I17" i="108" s="1"/>
  <c r="H16" i="108"/>
  <c r="I16" i="108" s="1"/>
  <c r="H14" i="108"/>
  <c r="I14" i="108" s="1"/>
  <c r="H13" i="108"/>
  <c r="I13" i="108" s="1"/>
  <c r="H12" i="108"/>
  <c r="H11" i="108"/>
  <c r="I11" i="108" s="1"/>
  <c r="H9" i="108"/>
  <c r="I9" i="108" s="1"/>
  <c r="H8" i="108"/>
  <c r="I8" i="108" s="1"/>
  <c r="H7" i="108"/>
  <c r="I7" i="108" s="1"/>
  <c r="H6" i="108"/>
  <c r="I6" i="108" s="1"/>
  <c r="H5" i="108"/>
  <c r="I5" i="108" s="1"/>
  <c r="H4" i="108"/>
  <c r="I4" i="108" s="1"/>
  <c r="H18" i="107"/>
  <c r="I18" i="107" s="1"/>
  <c r="H17" i="107"/>
  <c r="I17" i="107" s="1"/>
  <c r="H16" i="107"/>
  <c r="I16" i="107" s="1"/>
  <c r="H14" i="107"/>
  <c r="I14" i="107" s="1"/>
  <c r="H13" i="107"/>
  <c r="I13" i="107" s="1"/>
  <c r="H12" i="107"/>
  <c r="I12" i="107" s="1"/>
  <c r="H11" i="107"/>
  <c r="I11" i="107" s="1"/>
  <c r="H9" i="107"/>
  <c r="I9" i="107" s="1"/>
  <c r="H8" i="107"/>
  <c r="I8" i="107" s="1"/>
  <c r="H7" i="107"/>
  <c r="I7" i="107" s="1"/>
  <c r="H6" i="107"/>
  <c r="I6" i="107" s="1"/>
  <c r="H5" i="107"/>
  <c r="I5" i="107" s="1"/>
  <c r="H4" i="107"/>
  <c r="I4" i="107" s="1"/>
  <c r="H18" i="106"/>
  <c r="I18" i="106" s="1"/>
  <c r="H17" i="106"/>
  <c r="I17" i="106" s="1"/>
  <c r="H16" i="106"/>
  <c r="I16" i="106" s="1"/>
  <c r="H14" i="106"/>
  <c r="I14" i="106" s="1"/>
  <c r="H13" i="106"/>
  <c r="I13" i="106" s="1"/>
  <c r="H12" i="106"/>
  <c r="I12" i="106" s="1"/>
  <c r="H11" i="106"/>
  <c r="I11" i="106" s="1"/>
  <c r="H9" i="106"/>
  <c r="I9" i="106" s="1"/>
  <c r="H8" i="106"/>
  <c r="I8" i="106" s="1"/>
  <c r="H7" i="106"/>
  <c r="I7" i="106" s="1"/>
  <c r="H6" i="106"/>
  <c r="I6" i="106" s="1"/>
  <c r="H5" i="106"/>
  <c r="I5" i="106" s="1"/>
  <c r="H4" i="106"/>
  <c r="I4" i="106" s="1"/>
  <c r="H18" i="105"/>
  <c r="I18" i="105" s="1"/>
  <c r="H17" i="105"/>
  <c r="I17" i="105" s="1"/>
  <c r="H16" i="105"/>
  <c r="I16" i="105" s="1"/>
  <c r="H14" i="105"/>
  <c r="I14" i="105" s="1"/>
  <c r="H13" i="105"/>
  <c r="I13" i="105" s="1"/>
  <c r="H12" i="105"/>
  <c r="I12" i="105" s="1"/>
  <c r="H11" i="105"/>
  <c r="I11" i="105" s="1"/>
  <c r="H9" i="105"/>
  <c r="I9" i="105" s="1"/>
  <c r="H8" i="105"/>
  <c r="I8" i="105" s="1"/>
  <c r="H7" i="105"/>
  <c r="I7" i="105" s="1"/>
  <c r="H6" i="105"/>
  <c r="I6" i="105" s="1"/>
  <c r="H5" i="105"/>
  <c r="I5" i="105" s="1"/>
  <c r="H4" i="105"/>
  <c r="I4" i="105" s="1"/>
  <c r="H18" i="104"/>
  <c r="I18" i="104" s="1"/>
  <c r="H17" i="104"/>
  <c r="I17" i="104" s="1"/>
  <c r="H16" i="104"/>
  <c r="I16" i="104" s="1"/>
  <c r="H14" i="104"/>
  <c r="I14" i="104" s="1"/>
  <c r="H13" i="104"/>
  <c r="I13" i="104" s="1"/>
  <c r="H12" i="104"/>
  <c r="I12" i="104" s="1"/>
  <c r="H11" i="104"/>
  <c r="I11" i="104" s="1"/>
  <c r="H9" i="104"/>
  <c r="I9" i="104" s="1"/>
  <c r="H8" i="104"/>
  <c r="I8" i="104" s="1"/>
  <c r="H7" i="104"/>
  <c r="I7" i="104" s="1"/>
  <c r="H6" i="104"/>
  <c r="I6" i="104" s="1"/>
  <c r="H5" i="104"/>
  <c r="I5" i="104" s="1"/>
  <c r="H4" i="104"/>
  <c r="I4" i="104" s="1"/>
  <c r="I12" i="108" l="1"/>
  <c r="J19" i="91"/>
  <c r="K24" i="91" s="1"/>
  <c r="I7" i="75"/>
  <c r="I9" i="75"/>
  <c r="I12" i="75"/>
  <c r="I17" i="75"/>
  <c r="I16" i="75" l="1"/>
  <c r="H16" i="91"/>
  <c r="I6" i="75"/>
  <c r="H6" i="91"/>
  <c r="H17" i="91"/>
  <c r="I14" i="75"/>
  <c r="H14" i="91"/>
  <c r="I18" i="75"/>
  <c r="H18" i="91"/>
  <c r="I8" i="75"/>
  <c r="H8" i="91"/>
  <c r="I11" i="75"/>
  <c r="H11" i="91"/>
  <c r="H7" i="91"/>
  <c r="K7" i="91" s="1"/>
  <c r="H9" i="91"/>
  <c r="H12" i="91"/>
  <c r="I13" i="75"/>
  <c r="H13" i="91"/>
  <c r="H5" i="91"/>
  <c r="I5" i="91" s="1"/>
  <c r="I8" i="91" l="1"/>
  <c r="K8" i="91"/>
  <c r="K5" i="91"/>
  <c r="I4" i="75"/>
  <c r="H4" i="91"/>
  <c r="K12" i="91"/>
  <c r="I12" i="91"/>
  <c r="K6" i="91"/>
  <c r="I6" i="91"/>
  <c r="I9" i="91"/>
  <c r="K9" i="91"/>
  <c r="I14" i="91"/>
  <c r="K14" i="91"/>
  <c r="I7" i="91"/>
  <c r="K16" i="91"/>
  <c r="I16" i="91"/>
  <c r="K11" i="91"/>
  <c r="I11" i="91"/>
  <c r="K18" i="91"/>
  <c r="I18" i="91"/>
  <c r="I17" i="91"/>
  <c r="K17" i="91"/>
  <c r="K13" i="91"/>
  <c r="I13" i="91"/>
  <c r="I5" i="75"/>
  <c r="K4" i="91" l="1"/>
  <c r="I4" i="91"/>
  <c r="K19" i="91" l="1"/>
  <c r="K25" i="91" s="1"/>
  <c r="K27" i="91" s="1"/>
</calcChain>
</file>

<file path=xl/comments1.xml><?xml version="1.0" encoding="utf-8"?>
<comments xmlns="http://schemas.openxmlformats.org/spreadsheetml/2006/main">
  <authors>
    <author>Gabriela Monteiro</author>
    <author>Roberta kloster</author>
  </authors>
  <commentList>
    <comment ref="G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cedido para o MUSEU</t>
        </r>
      </text>
    </comment>
    <comment ref="G13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2 - cedidos pela esag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  <author>Gabriela Monteiro</author>
  </authors>
  <commentList>
    <comment ref="G8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6 - cedidos pelo ceart
6 cedido pelo ceo</t>
        </r>
      </text>
    </comment>
    <comment ref="G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cedido pela Reitoria
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</authors>
  <commentList>
    <comment ref="G13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2 - cedidos para reitoria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  <author>Roberta kloster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cedido ao CCT</t>
        </r>
      </text>
    </comment>
    <comment ref="G8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6 - cedidos para o mesc
45 cedido ao CCT
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4 - 1º TA</t>
        </r>
      </text>
    </comment>
    <comment ref="G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2 - 1º TA</t>
        </r>
      </text>
    </comment>
    <comment ref="G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3 - 1º TA</t>
        </r>
      </text>
    </comment>
    <comment ref="G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150 - 1º TA</t>
        </r>
      </text>
    </comment>
    <comment ref="G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45 - 2º TA</t>
        </r>
      </text>
    </comment>
    <comment ref="G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10 - 3º TA</t>
        </r>
      </text>
    </comment>
    <comment ref="G1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2 - 3º TA</t>
        </r>
      </text>
    </comment>
    <comment ref="G12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7 - 3º TA</t>
        </r>
      </text>
    </comment>
    <comment ref="G1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1 - 1º TA</t>
        </r>
      </text>
    </comment>
    <comment ref="G1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3 - 1º TA</t>
        </r>
      </text>
    </comment>
    <comment ref="G1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5 - 4º TA</t>
        </r>
      </text>
    </comment>
    <comment ref="G1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2 - 1º TA
</t>
        </r>
      </text>
    </comment>
  </commentList>
</comments>
</file>

<file path=xl/comments6.xml><?xml version="1.0" encoding="utf-8"?>
<comments xmlns="http://schemas.openxmlformats.org/spreadsheetml/2006/main">
  <authors>
    <author>Gabriela Monteiro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 cedido ao CEO</t>
        </r>
      </text>
    </comment>
  </commentList>
</comments>
</file>

<file path=xl/comments7.xml><?xml version="1.0" encoding="utf-8"?>
<comments xmlns="http://schemas.openxmlformats.org/spreadsheetml/2006/main">
  <authors>
    <author>Gabriela Monteiro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cedido pelo CEART</t>
        </r>
      </text>
    </comment>
    <comment ref="G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34 cedido pelo CEAVI</t>
        </r>
      </text>
    </comment>
    <comment ref="G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45 cedido pelo ceart</t>
        </r>
      </text>
    </comment>
  </commentList>
</comments>
</file>

<file path=xl/comments8.xml><?xml version="1.0" encoding="utf-8"?>
<comments xmlns="http://schemas.openxmlformats.org/spreadsheetml/2006/main">
  <authors>
    <author>Gabriela Monteiro</author>
  </authors>
  <commentList>
    <comment ref="G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 cedido pelo CEFID</t>
        </r>
      </text>
    </comment>
    <comment ref="G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6 cido para o MESC</t>
        </r>
      </text>
    </comment>
    <comment ref="G1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cedido pelo CEAVI
</t>
        </r>
      </text>
    </comment>
  </commentList>
</comments>
</file>

<file path=xl/comments9.xml><?xml version="1.0" encoding="utf-8"?>
<comments xmlns="http://schemas.openxmlformats.org/spreadsheetml/2006/main">
  <authors>
    <author>Roberta kloster</author>
    <author>Gabriela Monteiro</author>
  </authors>
  <commentList>
    <comment ref="G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12 - qtdd cedido para o CAV
34 - cedido ao CCT</t>
        </r>
      </text>
    </comment>
    <comment ref="G11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10 cedido para o CEO</t>
        </r>
      </text>
    </comment>
  </commentList>
</comments>
</file>

<file path=xl/comments10.xml><?xml version="1.0" encoding="utf-8"?>
<comments xmlns="http://schemas.openxmlformats.org/spreadsheetml/2006/main">
  <authors>
    <author>Roberta kloster</author>
  </authors>
  <commentList>
    <comment ref="G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12 - qtdd cedido pelo o CEAVI</t>
        </r>
      </text>
    </comment>
  </commentList>
</comments>
</file>

<file path=xl/sharedStrings.xml><?xml version="1.0" encoding="utf-8"?>
<sst xmlns="http://schemas.openxmlformats.org/spreadsheetml/2006/main" count="1160" uniqueCount="195">
  <si>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</si>
  <si>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</si>
  <si>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</si>
  <si>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</si>
  <si>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</si>
  <si>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</si>
  <si>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</si>
  <si>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</si>
  <si>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</si>
  <si>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</si>
  <si>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</si>
  <si>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</si>
  <si>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</si>
  <si>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</si>
  <si>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</si>
  <si>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</si>
  <si>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</si>
  <si>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</si>
  <si>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</si>
  <si>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</si>
  <si>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</si>
  <si>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</si>
  <si>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</si>
  <si>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</si>
  <si>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</si>
  <si>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</si>
  <si>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</si>
  <si>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</si>
  <si>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</si>
  <si>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</si>
  <si>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Quantidade Utilizada</t>
  </si>
  <si>
    <t>SALDO</t>
  </si>
  <si>
    <t>Qtde Registrada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</si>
  <si>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</si>
  <si>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</si>
  <si>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</si>
  <si>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</si>
  <si>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</si>
  <si>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</si>
  <si>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</si>
  <si>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</si>
  <si>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</si>
  <si>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</si>
  <si>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</si>
  <si>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</si>
  <si>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PROCESSO: 0855/2014/UDESC</t>
  </si>
  <si>
    <t>VIGÊNCIA DA ATA: 11/03/2015 até 10/03/2016</t>
  </si>
  <si>
    <t>ARMÁRIO ALTO - conforme especificação em edital</t>
  </si>
  <si>
    <t>ARMÁRIO BAIXO - conforme especificação em edital</t>
  </si>
  <si>
    <t>ARMÁRIO MÉDIO - conforme especificação em edital</t>
  </si>
  <si>
    <t>CADEIRA FIXA COM PRANCHETA - conforme especificação em edital</t>
  </si>
  <si>
    <t>CADEIRA FIXA SEM BRAÇO - conforme especificação em edital</t>
  </si>
  <si>
    <t>CADEIRA TIPO SECRETÁRIA - conforme especificação em edital</t>
  </si>
  <si>
    <t>CADEIRA TIPO PRESIDENTE - conforme especificação em edital</t>
  </si>
  <si>
    <t>ESTAÇÃO DE TRABALHO EM L - conforme especificação em edital</t>
  </si>
  <si>
    <t>MESA DE REUNIÃO REDONDA - conforme especificação em edital</t>
  </si>
  <si>
    <t>GAVETEIRO VOLANTE 03 GAVETAS - conforme especificação em edital</t>
  </si>
  <si>
    <t>GAVETEIRO VOLANTE 04 GAVETAS - conforme especificação em edital</t>
  </si>
  <si>
    <t>MESA DE ESTUDO - conforme especificação em edital</t>
  </si>
  <si>
    <t>MESA  RETANGULAR - conforme especificação em edital</t>
  </si>
  <si>
    <t>LONGARINA DE ESPERA - conforme especificação em edital</t>
  </si>
  <si>
    <t>SUPORTE PARA BANDEIRA - conforme especificação em edital</t>
  </si>
  <si>
    <t>449052.42</t>
  </si>
  <si>
    <t>GM Ind e Com Varejista de Móveis Ltda ME</t>
  </si>
  <si>
    <t>Akon Ltda ME</t>
  </si>
  <si>
    <t>MM São Jose Ltda ME</t>
  </si>
  <si>
    <t>Nelita Gomes Farias EPP</t>
  </si>
  <si>
    <t>Infrutífero</t>
  </si>
  <si>
    <t>Cancelado</t>
  </si>
  <si>
    <t>OBJETO: Aquisição de mobiliário padronizado para a UDESC</t>
  </si>
  <si>
    <t>*Prazo de entrega e pagamento conforme edital</t>
  </si>
  <si>
    <t>CENTRO PARTICIPANTE: Museu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</si>
  <si>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</si>
  <si>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</si>
  <si>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</si>
  <si>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</si>
  <si>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</si>
  <si>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</si>
  <si>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Pregão 0855/2014/UDESC - SRP</t>
  </si>
  <si>
    <t>Aquisição de mobiliário padronizado para a UDESC</t>
  </si>
  <si>
    <t>Vigência da Ata:   11/03/2015 até 10/03/2016</t>
  </si>
  <si>
    <t>CCT</t>
  </si>
  <si>
    <t>Márcia Maria Pauleti Demathe</t>
  </si>
  <si>
    <t>CEAVI</t>
  </si>
  <si>
    <t>Edier de Souza Rosa</t>
  </si>
  <si>
    <t>Reitoria</t>
  </si>
  <si>
    <t>Sandra Makowiecky</t>
  </si>
  <si>
    <t>Alex O. M. Fabrin</t>
  </si>
  <si>
    <t>Paulo Roberto Santhias</t>
  </si>
  <si>
    <t>Luciana Dornbusch Lopes</t>
  </si>
  <si>
    <t>Debora Pontes Esteves Barbosa</t>
  </si>
  <si>
    <t>Matheus A. F. Fidelis</t>
  </si>
  <si>
    <t>Elaine Cristina Casagrande Zanette</t>
  </si>
  <si>
    <t>Jairo Wensing</t>
  </si>
  <si>
    <t>Sheila Gerber Peres</t>
  </si>
  <si>
    <t>Claudia Maria Messores</t>
  </si>
  <si>
    <t>CEAD</t>
  </si>
  <si>
    <t>Andre Correa Abreu</t>
  </si>
  <si>
    <t>ESAG</t>
  </si>
  <si>
    <t>Aroldo Schambeck</t>
  </si>
  <si>
    <t>CEART</t>
  </si>
  <si>
    <t>Andrea Oriques Santos</t>
  </si>
  <si>
    <t>CEFID</t>
  </si>
  <si>
    <t>Roger Correa Espindola</t>
  </si>
  <si>
    <t>CESFI</t>
  </si>
  <si>
    <t>Saulo Pacheco Junior</t>
  </si>
  <si>
    <t>CEO</t>
  </si>
  <si>
    <t>Vanessa de Marco Canton</t>
  </si>
  <si>
    <t>Elisangela Argenta</t>
  </si>
  <si>
    <t>Julcemar Kessler</t>
  </si>
  <si>
    <t>Weber Robazzi</t>
  </si>
  <si>
    <t>CERES</t>
  </si>
  <si>
    <t>Mariely Orlandi M. Serafim</t>
  </si>
  <si>
    <t>CENTRO PARTICIPANTE: TODOS (Exceto CAV)</t>
  </si>
  <si>
    <t>CEPLAN</t>
  </si>
  <si>
    <t>Flavio Marcello Strelow</t>
  </si>
  <si>
    <t>1º Termo Aditivo</t>
  </si>
  <si>
    <t>2º Termo Aditivo</t>
  </si>
  <si>
    <t>3º Termo Aditivo</t>
  </si>
  <si>
    <t>4º Termo Aditivo</t>
  </si>
  <si>
    <t xml:space="preserve"> AF nº  533/2015 Qtde. DT</t>
  </si>
  <si>
    <t xml:space="preserve"> AF nº  539/2015 Qtde. DT</t>
  </si>
  <si>
    <t xml:space="preserve"> AF nº 602/2015 Qtde. DT</t>
  </si>
  <si>
    <t xml:space="preserve"> AF nº  604/2015 Qtde. DT</t>
  </si>
  <si>
    <t xml:space="preserve"> AF nº  908/2015 Qtde. DT</t>
  </si>
  <si>
    <t xml:space="preserve"> AF nº  910/2015 Qtde. DT</t>
  </si>
  <si>
    <t xml:space="preserve"> AF nº  1056/2015 Qtde. DT</t>
  </si>
  <si>
    <t xml:space="preserve"> AF nº  1116/2015 Qtde. DT</t>
  </si>
  <si>
    <t xml:space="preserve"> AF nº  1115/2015 Qtde. DT</t>
  </si>
  <si>
    <t xml:space="preserve"> AF nº  1468/2015 Qtde. DT</t>
  </si>
  <si>
    <t xml:space="preserve"> AF nº 433/2015 Qtde. DT</t>
  </si>
  <si>
    <t xml:space="preserve"> AF nº  436/2015 Qtde. DT</t>
  </si>
  <si>
    <t xml:space="preserve"> AF nº  437/2015 Qtde. DT</t>
  </si>
  <si>
    <t xml:space="preserve"> AF nº  1380/2015 Qtde. DT</t>
  </si>
  <si>
    <t xml:space="preserve"> AF613/2015 MODA Qtde. DT</t>
  </si>
  <si>
    <t xml:space="preserve"> AF614/2015 DG Qtde. DT</t>
  </si>
  <si>
    <t xml:space="preserve"> AF615/2015 DG Qtde. DT</t>
  </si>
  <si>
    <t>AF 9522015</t>
  </si>
  <si>
    <t xml:space="preserve"> AF/OS nº  712/2015 Qtde. DT</t>
  </si>
  <si>
    <t xml:space="preserve"> AF/OS nº  1089/2015 Qtde. DT</t>
  </si>
  <si>
    <t xml:space="preserve"> AF/OS nº  1091/2015 Qtde. DT</t>
  </si>
  <si>
    <t xml:space="preserve"> AF/OS nº  1092/2015 Qtde. DT</t>
  </si>
  <si>
    <t xml:space="preserve"> AF/OS nº  1440/2015 Qtde. DT</t>
  </si>
  <si>
    <t xml:space="preserve"> AF/OS nº  1441/2015 Qtde. DT</t>
  </si>
  <si>
    <t xml:space="preserve"> AF/OS nº  1443/2015 Qtde. DT</t>
  </si>
  <si>
    <t xml:space="preserve"> AF/OS nº  1445/2015 Qtde. DT</t>
  </si>
  <si>
    <t xml:space="preserve"> AF/OS nº  1305/2015 Qtde. DT</t>
  </si>
  <si>
    <t xml:space="preserve"> AF nº  571/2015 Qtde. DT</t>
  </si>
  <si>
    <t xml:space="preserve"> AF nº  627/2015 Qtde. DT</t>
  </si>
  <si>
    <t xml:space="preserve"> AF nº  570/2015 Qtde. DT</t>
  </si>
  <si>
    <t xml:space="preserve"> AF/OS nº 1452/2015 Qtde. DT</t>
  </si>
  <si>
    <t xml:space="preserve"> AF/OS nº 1453/2015 Qtde. DT</t>
  </si>
  <si>
    <t xml:space="preserve"> AF/OS nº  1454/2015 Qtde. DT</t>
  </si>
  <si>
    <t xml:space="preserve"> AF/OS nº  1491/2015 Qtde. DT</t>
  </si>
  <si>
    <t xml:space="preserve"> AF/OS nº  1492/2015 Qtde. DT</t>
  </si>
  <si>
    <t xml:space="preserve"> AF/OS nº  1493/2015 Qtde. DT</t>
  </si>
  <si>
    <t xml:space="preserve"> AF/OS nº  735/2015 Qtde. DT</t>
  </si>
  <si>
    <t xml:space="preserve"> AF/OS nº  737/2015 Qtde. DT</t>
  </si>
  <si>
    <t xml:space="preserve"> AF/OS nº  470/2015 Qtde. DT</t>
  </si>
  <si>
    <t xml:space="preserve"> AF/OS nº  473/2015 Qtde. DT</t>
  </si>
  <si>
    <t xml:space="preserve"> AF/OS nº  519/2015 Qtde. DT</t>
  </si>
  <si>
    <t xml:space="preserve"> AF/OS nº  534/2015 Qtde. DT</t>
  </si>
  <si>
    <t xml:space="preserve"> AF/OS nº  755/2015 Qtde. DT</t>
  </si>
  <si>
    <t xml:space="preserve"> AF/OS nº  771/2015 Qtde. DT</t>
  </si>
  <si>
    <t xml:space="preserve"> AF/OS nº  1405/2015 Qtde. DT</t>
  </si>
  <si>
    <t xml:space="preserve"> AF/OS nº  1423/2014 Qtde. DT</t>
  </si>
  <si>
    <t xml:space="preserve"> AF/OS nº  1606/2015 Qtde. DT</t>
  </si>
  <si>
    <t>CENTRO PARTICIPANTE: CAV</t>
  </si>
  <si>
    <t xml:space="preserve"> AF/OS nº  1633/2015 Qtde. DT</t>
  </si>
  <si>
    <t xml:space="preserve"> AF/OS nº  1634/2015 Qtde. DT</t>
  </si>
  <si>
    <t xml:space="preserve"> AF/OS nº  1860/2015 Qtde. DT</t>
  </si>
  <si>
    <t xml:space="preserve"> AF/OS nº  2134/2015 Qtde. DT</t>
  </si>
  <si>
    <t xml:space="preserve"> AF/OS nº  2135/2015 Qtde. DT</t>
  </si>
  <si>
    <t xml:space="preserve"> AF/OS nº  2136/2015 Qtde. DT</t>
  </si>
  <si>
    <t xml:space="preserve"> AF/OS nº  1907/2015 Qtde. DT</t>
  </si>
  <si>
    <t xml:space="preserve"> AF/OS nº  1908/2015 Qtde. DT</t>
  </si>
  <si>
    <t>AF1912/2015</t>
  </si>
  <si>
    <t>AF2079/2015</t>
  </si>
  <si>
    <t xml:space="preserve"> AF/OS nº  1980/2015 Qtde. DT- AKON</t>
  </si>
  <si>
    <t xml:space="preserve"> AF/OS nº  2016/2015 Qtde. DT MM São José</t>
  </si>
  <si>
    <t xml:space="preserve"> AF/OS nº  2049/2015 Qtde. DT GM</t>
  </si>
  <si>
    <t xml:space="preserve"> AF/OS nº  1632/2015 Qtde. DT</t>
  </si>
  <si>
    <t xml:space="preserve"> AF/OS nº  1635/2015 Qtde. DT</t>
  </si>
  <si>
    <t xml:space="preserve"> AF/OS nº  1955/2015 Qtde. DT</t>
  </si>
  <si>
    <t xml:space="preserve"> AF/OS nº  1958/2015 Qtde. DT</t>
  </si>
  <si>
    <t xml:space="preserve"> AF/OS nº  1957/2015 Qtde. DT</t>
  </si>
  <si>
    <t xml:space="preserve"> AF/OS nº  1959/2015 Qtde. DT</t>
  </si>
  <si>
    <t xml:space="preserve"> AF/OS nº  1960/2015 Qtde. DT</t>
  </si>
  <si>
    <t xml:space="preserve"> AF/OS nº  208/2016 Qtde. DT</t>
  </si>
  <si>
    <t xml:space="preserve"> AF nº  1671/2015 Qtde. DT</t>
  </si>
  <si>
    <t xml:space="preserve"> AF nº  1837/2015 Qtde. DT</t>
  </si>
  <si>
    <t xml:space="preserve"> AF nº  0196/2016 Qtde. DT</t>
  </si>
  <si>
    <t xml:space="preserve"> AF nº  0197/2016 Qtde. DT</t>
  </si>
  <si>
    <t xml:space="preserve"> AF nº  1670/2015 Qtde. DT</t>
  </si>
  <si>
    <t>Resumo Atualizado em Abril/2016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</si>
</sst>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9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138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1" applyFont="1" applyFill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44" fontId="5" fillId="0" borderId="1" xfId="5" applyFont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10" borderId="1" xfId="1" applyFont="1" applyFill="1" applyBorder="1" applyAlignment="1">
      <alignment horizontal="center" vertical="center" wrapText="1"/>
    </xf>
    <xf numFmtId="3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5" applyFont="1" applyFill="1" applyBorder="1" applyAlignment="1">
      <alignment vertical="center" wrapText="1"/>
    </xf>
    <xf numFmtId="44" fontId="5" fillId="10" borderId="1" xfId="5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1" applyFont="1" applyFill="1" applyBorder="1" applyAlignment="1" applyProtection="1">
      <alignment horizontal="center" vertical="center" wrapText="1"/>
      <protection locked="0"/>
    </xf>
    <xf numFmtId="168" fontId="16" fillId="14" borderId="6" xfId="1" applyNumberFormat="1" applyFont="1" applyFill="1" applyBorder="1" applyAlignment="1" applyProtection="1">
      <alignment horizontal="right"/>
      <protection locked="0"/>
    </xf>
    <xf numFmtId="168" fontId="16" fillId="14" borderId="7" xfId="1" applyNumberFormat="1" applyFont="1" applyFill="1" applyBorder="1" applyAlignment="1" applyProtection="1">
      <alignment horizontal="right"/>
      <protection locked="0"/>
    </xf>
    <xf numFmtId="9" fontId="16" fillId="14" borderId="8" xfId="13" applyFont="1" applyFill="1" applyBorder="1" applyAlignment="1" applyProtection="1">
      <alignment horizontal="right"/>
      <protection locked="0"/>
    </xf>
    <xf numFmtId="2" fontId="16" fillId="14" borderId="7" xfId="1" applyNumberFormat="1" applyFont="1" applyFill="1" applyBorder="1" applyAlignment="1">
      <alignment horizontal="right"/>
    </xf>
    <xf numFmtId="0" fontId="16" fillId="14" borderId="12" xfId="1" applyFont="1" applyFill="1" applyBorder="1" applyAlignment="1" applyProtection="1">
      <alignment horizontal="left"/>
      <protection locked="0"/>
    </xf>
    <xf numFmtId="0" fontId="16" fillId="14" borderId="19" xfId="1" applyFont="1" applyFill="1" applyBorder="1" applyAlignment="1" applyProtection="1">
      <alignment horizontal="left"/>
      <protection locked="0"/>
    </xf>
    <xf numFmtId="0" fontId="16" fillId="14" borderId="14" xfId="1" applyFont="1" applyFill="1" applyBorder="1" applyAlignment="1" applyProtection="1">
      <alignment horizontal="left"/>
      <protection locked="0"/>
    </xf>
    <xf numFmtId="0" fontId="16" fillId="14" borderId="0" xfId="1" applyFont="1" applyFill="1" applyBorder="1" applyAlignment="1" applyProtection="1">
      <alignment horizontal="left"/>
      <protection locked="0"/>
    </xf>
    <xf numFmtId="0" fontId="16" fillId="14" borderId="16" xfId="1" applyFont="1" applyFill="1" applyBorder="1" applyAlignment="1" applyProtection="1">
      <alignment horizontal="left"/>
      <protection locked="0"/>
    </xf>
    <xf numFmtId="0" fontId="16" fillId="14" borderId="18" xfId="1" applyFont="1" applyFill="1" applyBorder="1" applyAlignment="1" applyProtection="1">
      <alignment horizontal="left"/>
      <protection locked="0"/>
    </xf>
    <xf numFmtId="44" fontId="5" fillId="13" borderId="1" xfId="9" applyFont="1" applyFill="1" applyBorder="1" applyAlignment="1">
      <alignment vertical="center" wrapText="1"/>
    </xf>
    <xf numFmtId="44" fontId="5" fillId="13" borderId="1" xfId="1" applyNumberFormat="1" applyFont="1" applyFill="1" applyBorder="1" applyAlignment="1">
      <alignment vertical="center" wrapText="1"/>
    </xf>
    <xf numFmtId="0" fontId="5" fillId="0" borderId="0" xfId="0" applyFont="1"/>
    <xf numFmtId="0" fontId="5" fillId="15" borderId="1" xfId="1" applyFont="1" applyFill="1" applyBorder="1" applyAlignment="1">
      <alignment horizontal="center" vertical="center" wrapText="1"/>
    </xf>
    <xf numFmtId="44" fontId="5" fillId="15" borderId="1" xfId="5" applyFont="1" applyFill="1" applyBorder="1" applyAlignment="1">
      <alignment horizontal="center" vertical="center" wrapText="1"/>
    </xf>
    <xf numFmtId="9" fontId="5" fillId="15" borderId="1" xfId="14" applyFont="1" applyFill="1" applyBorder="1" applyAlignment="1">
      <alignment horizontal="center" vertical="center" wrapText="1"/>
    </xf>
    <xf numFmtId="10" fontId="5" fillId="15" borderId="1" xfId="14" applyNumberFormat="1" applyFont="1" applyFill="1" applyBorder="1" applyAlignment="1">
      <alignment horizontal="center" vertical="center" wrapText="1"/>
    </xf>
    <xf numFmtId="0" fontId="5" fillId="16" borderId="1" xfId="1" applyFont="1" applyFill="1" applyBorder="1" applyAlignment="1">
      <alignment horizontal="center" vertical="center" wrapText="1"/>
    </xf>
    <xf numFmtId="44" fontId="5" fillId="16" borderId="1" xfId="5" applyFont="1" applyFill="1" applyBorder="1" applyAlignment="1">
      <alignment horizontal="center" vertical="center" wrapText="1"/>
    </xf>
    <xf numFmtId="10" fontId="5" fillId="16" borderId="1" xfId="14" applyNumberFormat="1" applyFont="1" applyFill="1" applyBorder="1" applyAlignment="1">
      <alignment horizontal="center" vertical="center" wrapText="1"/>
    </xf>
    <xf numFmtId="9" fontId="5" fillId="16" borderId="1" xfId="14" applyFont="1" applyFill="1" applyBorder="1" applyAlignment="1">
      <alignment horizontal="center" vertical="center" wrapText="1"/>
    </xf>
    <xf numFmtId="0" fontId="5" fillId="17" borderId="1" xfId="1" applyFont="1" applyFill="1" applyBorder="1" applyAlignment="1">
      <alignment horizontal="center" vertical="center" wrapText="1"/>
    </xf>
    <xf numFmtId="44" fontId="5" fillId="17" borderId="1" xfId="5" applyFont="1" applyFill="1" applyBorder="1" applyAlignment="1">
      <alignment horizontal="center" vertical="center" wrapText="1"/>
    </xf>
    <xf numFmtId="10" fontId="5" fillId="17" borderId="1" xfId="14" applyNumberFormat="1" applyFont="1" applyFill="1" applyBorder="1" applyAlignment="1">
      <alignment horizontal="center" vertical="center" wrapText="1"/>
    </xf>
    <xf numFmtId="9" fontId="5" fillId="17" borderId="1" xfId="14" applyFont="1" applyFill="1" applyBorder="1" applyAlignment="1">
      <alignment horizontal="center" vertical="center" wrapText="1"/>
    </xf>
    <xf numFmtId="0" fontId="5" fillId="18" borderId="1" xfId="1" applyFont="1" applyFill="1" applyBorder="1" applyAlignment="1">
      <alignment horizontal="center" vertical="center" wrapText="1"/>
    </xf>
    <xf numFmtId="44" fontId="5" fillId="18" borderId="1" xfId="5" applyFont="1" applyFill="1" applyBorder="1" applyAlignment="1">
      <alignment horizontal="center" vertical="center" wrapText="1"/>
    </xf>
    <xf numFmtId="10" fontId="5" fillId="18" borderId="1" xfId="14" applyNumberFormat="1" applyFont="1" applyFill="1" applyBorder="1" applyAlignment="1">
      <alignment horizontal="center" vertical="center" wrapText="1"/>
    </xf>
    <xf numFmtId="9" fontId="5" fillId="18" borderId="1" xfId="14" applyFont="1" applyFill="1" applyBorder="1" applyAlignment="1">
      <alignment horizontal="center" vertical="center" wrapText="1"/>
    </xf>
    <xf numFmtId="44" fontId="5" fillId="0" borderId="0" xfId="9" applyFont="1" applyAlignment="1" applyProtection="1">
      <alignment wrapText="1"/>
      <protection locked="0"/>
    </xf>
    <xf numFmtId="44" fontId="5" fillId="0" borderId="0" xfId="1" applyNumberFormat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66" fontId="5" fillId="10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19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14" borderId="16" xfId="1" applyFont="1" applyFill="1" applyBorder="1" applyAlignment="1">
      <alignment vertical="center" wrapText="1"/>
    </xf>
    <xf numFmtId="0" fontId="16" fillId="14" borderId="18" xfId="1" applyFont="1" applyFill="1" applyBorder="1" applyAlignment="1">
      <alignment vertical="center" wrapText="1"/>
    </xf>
    <xf numFmtId="0" fontId="16" fillId="14" borderId="17" xfId="1" applyFont="1" applyFill="1" applyBorder="1" applyAlignment="1">
      <alignment vertical="center" wrapText="1"/>
    </xf>
    <xf numFmtId="0" fontId="16" fillId="14" borderId="9" xfId="1" applyFont="1" applyFill="1" applyBorder="1" applyAlignment="1" applyProtection="1">
      <alignment horizontal="left"/>
      <protection locked="0"/>
    </xf>
    <xf numFmtId="0" fontId="16" fillId="14" borderId="10" xfId="1" applyFont="1" applyFill="1" applyBorder="1" applyAlignment="1" applyProtection="1">
      <alignment horizontal="left"/>
      <protection locked="0"/>
    </xf>
    <xf numFmtId="0" fontId="16" fillId="14" borderId="11" xfId="1" applyFont="1" applyFill="1" applyBorder="1" applyAlignment="1" applyProtection="1">
      <alignment horizontal="left"/>
      <protection locked="0"/>
    </xf>
    <xf numFmtId="0" fontId="16" fillId="14" borderId="12" xfId="1" applyFont="1" applyFill="1" applyBorder="1" applyAlignment="1">
      <alignment vertical="center" wrapText="1"/>
    </xf>
    <xf numFmtId="0" fontId="16" fillId="14" borderId="19" xfId="1" applyFont="1" applyFill="1" applyBorder="1" applyAlignment="1">
      <alignment vertical="center" wrapText="1"/>
    </xf>
    <xf numFmtId="0" fontId="16" fillId="14" borderId="13" xfId="1" applyFont="1" applyFill="1" applyBorder="1" applyAlignment="1">
      <alignment vertical="center" wrapText="1"/>
    </xf>
    <xf numFmtId="0" fontId="16" fillId="14" borderId="14" xfId="1" applyFont="1" applyFill="1" applyBorder="1" applyAlignment="1">
      <alignment vertical="center" wrapText="1"/>
    </xf>
    <xf numFmtId="0" fontId="16" fillId="14" borderId="0" xfId="1" applyFont="1" applyFill="1" applyBorder="1" applyAlignment="1">
      <alignment vertical="center" wrapText="1"/>
    </xf>
    <xf numFmtId="0" fontId="16" fillId="14" borderId="15" xfId="1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15" borderId="9" xfId="1" applyFont="1" applyFill="1" applyBorder="1" applyAlignment="1">
      <alignment horizontal="center" vertical="center" wrapText="1"/>
    </xf>
    <xf numFmtId="0" fontId="5" fillId="15" borderId="10" xfId="1" applyFont="1" applyFill="1" applyBorder="1" applyAlignment="1">
      <alignment horizontal="center" vertical="center" wrapText="1"/>
    </xf>
    <xf numFmtId="0" fontId="5" fillId="15" borderId="11" xfId="1" applyFont="1" applyFill="1" applyBorder="1" applyAlignment="1">
      <alignment horizontal="center" vertical="center" wrapText="1"/>
    </xf>
    <xf numFmtId="0" fontId="5" fillId="17" borderId="9" xfId="1" applyFont="1" applyFill="1" applyBorder="1" applyAlignment="1">
      <alignment horizontal="center" vertical="center" wrapText="1"/>
    </xf>
    <xf numFmtId="0" fontId="5" fillId="17" borderId="10" xfId="1" applyFont="1" applyFill="1" applyBorder="1" applyAlignment="1">
      <alignment horizontal="center" vertical="center" wrapText="1"/>
    </xf>
    <xf numFmtId="0" fontId="5" fillId="17" borderId="11" xfId="1" applyFont="1" applyFill="1" applyBorder="1" applyAlignment="1">
      <alignment horizontal="center" vertical="center" wrapText="1"/>
    </xf>
    <xf numFmtId="0" fontId="5" fillId="16" borderId="9" xfId="1" applyFont="1" applyFill="1" applyBorder="1" applyAlignment="1">
      <alignment horizontal="center" vertical="center" wrapText="1"/>
    </xf>
    <xf numFmtId="0" fontId="5" fillId="16" borderId="10" xfId="1" applyFont="1" applyFill="1" applyBorder="1" applyAlignment="1">
      <alignment horizontal="center" vertical="center" wrapText="1"/>
    </xf>
    <xf numFmtId="0" fontId="5" fillId="16" borderId="11" xfId="1" applyFont="1" applyFill="1" applyBorder="1" applyAlignment="1">
      <alignment horizontal="center" vertical="center" wrapText="1"/>
    </xf>
    <xf numFmtId="0" fontId="5" fillId="18" borderId="9" xfId="1" applyFont="1" applyFill="1" applyBorder="1" applyAlignment="1">
      <alignment horizontal="center" vertical="center" wrapText="1"/>
    </xf>
    <xf numFmtId="0" fontId="5" fillId="18" borderId="10" xfId="1" applyFont="1" applyFill="1" applyBorder="1" applyAlignment="1">
      <alignment horizontal="center" vertical="center" wrapText="1"/>
    </xf>
    <xf numFmtId="0" fontId="5" fillId="18" borderId="1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7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1" applyNumberFormat="1" applyFont="1" applyAlignment="1">
      <alignment wrapText="1"/>
    </xf>
    <xf numFmtId="14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vertical="center" wrapText="1"/>
      <protection locked="0"/>
    </xf>
    <xf numFmtId="44" fontId="5" fillId="0" borderId="0" xfId="1" applyNumberFormat="1" applyFont="1" applyAlignment="1" applyProtection="1">
      <alignment vertical="center" wrapText="1"/>
      <protection locked="0"/>
    </xf>
    <xf numFmtId="0" fontId="5" fillId="0" borderId="0" xfId="1" applyFont="1" applyBorder="1" applyAlignment="1">
      <alignment vertical="center" wrapText="1"/>
    </xf>
  </cellXfs>
  <cellStyles count="15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" xfId="14" builtinId="5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20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5"/>
  <sheetViews>
    <sheetView topLeftCell="A4" workbookViewId="0">
      <selection activeCell="C27" sqref="C27"/>
    </sheetView>
  </sheetViews>
  <sheetFormatPr defaultRowHeight="15" x14ac:dyDescent="0.25"/>
  <cols>
    <col min="1" max="2" width="9.140625" style="51"/>
    <col min="3" max="3" width="26.5703125" style="51" bestFit="1" customWidth="1"/>
    <col min="4" max="16384" width="9.140625" style="51"/>
  </cols>
  <sheetData>
    <row r="3" spans="2:3" x14ac:dyDescent="0.25">
      <c r="B3" s="51" t="s">
        <v>81</v>
      </c>
      <c r="C3" s="51" t="s">
        <v>82</v>
      </c>
    </row>
    <row r="4" spans="2:3" x14ac:dyDescent="0.25">
      <c r="B4" s="51" t="s">
        <v>83</v>
      </c>
      <c r="C4" s="51" t="s">
        <v>84</v>
      </c>
    </row>
    <row r="5" spans="2:3" x14ac:dyDescent="0.25">
      <c r="B5" s="51" t="s">
        <v>85</v>
      </c>
      <c r="C5" s="51" t="s">
        <v>86</v>
      </c>
    </row>
    <row r="6" spans="2:3" x14ac:dyDescent="0.25">
      <c r="C6" s="51" t="s">
        <v>87</v>
      </c>
    </row>
    <row r="7" spans="2:3" x14ac:dyDescent="0.25">
      <c r="C7" s="51" t="s">
        <v>88</v>
      </c>
    </row>
    <row r="8" spans="2:3" x14ac:dyDescent="0.25">
      <c r="C8" s="51" t="s">
        <v>89</v>
      </c>
    </row>
    <row r="9" spans="2:3" x14ac:dyDescent="0.25">
      <c r="C9" s="51" t="s">
        <v>90</v>
      </c>
    </row>
    <row r="10" spans="2:3" x14ac:dyDescent="0.25">
      <c r="C10" s="51" t="s">
        <v>91</v>
      </c>
    </row>
    <row r="11" spans="2:3" x14ac:dyDescent="0.25">
      <c r="C11" s="51" t="s">
        <v>92</v>
      </c>
    </row>
    <row r="12" spans="2:3" x14ac:dyDescent="0.25">
      <c r="C12" s="51" t="s">
        <v>93</v>
      </c>
    </row>
    <row r="13" spans="2:3" x14ac:dyDescent="0.25">
      <c r="C13" s="51" t="s">
        <v>94</v>
      </c>
    </row>
    <row r="14" spans="2:3" x14ac:dyDescent="0.25">
      <c r="C14" s="51" t="s">
        <v>95</v>
      </c>
    </row>
    <row r="15" spans="2:3" x14ac:dyDescent="0.25">
      <c r="B15" s="51" t="s">
        <v>96</v>
      </c>
      <c r="C15" s="51" t="s">
        <v>97</v>
      </c>
    </row>
    <row r="16" spans="2:3" x14ac:dyDescent="0.25">
      <c r="B16" s="51" t="s">
        <v>98</v>
      </c>
      <c r="C16" s="51" t="s">
        <v>99</v>
      </c>
    </row>
    <row r="17" spans="2:3" x14ac:dyDescent="0.25">
      <c r="B17" s="51" t="s">
        <v>100</v>
      </c>
      <c r="C17" s="51" t="s">
        <v>101</v>
      </c>
    </row>
    <row r="18" spans="2:3" x14ac:dyDescent="0.25">
      <c r="B18" s="51" t="s">
        <v>102</v>
      </c>
      <c r="C18" s="51" t="s">
        <v>103</v>
      </c>
    </row>
    <row r="19" spans="2:3" x14ac:dyDescent="0.25">
      <c r="B19" s="51" t="s">
        <v>104</v>
      </c>
      <c r="C19" s="51" t="s">
        <v>105</v>
      </c>
    </row>
    <row r="20" spans="2:3" x14ac:dyDescent="0.25">
      <c r="B20" s="51" t="s">
        <v>106</v>
      </c>
      <c r="C20" s="51" t="s">
        <v>107</v>
      </c>
    </row>
    <row r="21" spans="2:3" x14ac:dyDescent="0.25">
      <c r="C21" s="51" t="s">
        <v>108</v>
      </c>
    </row>
    <row r="22" spans="2:3" x14ac:dyDescent="0.25">
      <c r="C22" s="51" t="s">
        <v>109</v>
      </c>
    </row>
    <row r="23" spans="2:3" x14ac:dyDescent="0.25">
      <c r="C23" s="51" t="s">
        <v>110</v>
      </c>
    </row>
    <row r="24" spans="2:3" x14ac:dyDescent="0.25">
      <c r="B24" s="51" t="s">
        <v>111</v>
      </c>
      <c r="C24" s="51" t="s">
        <v>112</v>
      </c>
    </row>
    <row r="25" spans="2:3" x14ac:dyDescent="0.25">
      <c r="B25" s="51" t="s">
        <v>114</v>
      </c>
      <c r="C25" s="51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W20"/>
  <sheetViews>
    <sheetView topLeftCell="D1" zoomScale="80" zoomScaleNormal="80" workbookViewId="0">
      <selection activeCell="R17" sqref="R17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0" width="12.28515625" style="23" customWidth="1"/>
    <col min="11" max="11" width="12.7109375" style="23" customWidth="1"/>
    <col min="12" max="12" width="12" style="23" hidden="1" customWidth="1"/>
    <col min="13" max="13" width="11.85546875" style="23" hidden="1" customWidth="1"/>
    <col min="14" max="14" width="12.5703125" style="24" hidden="1" customWidth="1"/>
    <col min="15" max="15" width="12.140625" style="24" hidden="1" customWidth="1"/>
    <col min="16" max="16" width="11.7109375" style="17" hidden="1" customWidth="1"/>
    <col min="17" max="17" width="11.7109375" style="17" customWidth="1"/>
    <col min="18" max="18" width="11.28515625" style="17" customWidth="1"/>
    <col min="19" max="19" width="11.7109375" style="25" customWidth="1"/>
    <col min="20" max="21" width="11.7109375" style="17" customWidth="1"/>
    <col min="22" max="22" width="14.85546875" style="17" customWidth="1"/>
    <col min="23" max="23" width="15" style="17" customWidth="1"/>
    <col min="24" max="16384" width="9.7109375" style="17"/>
  </cols>
  <sheetData>
    <row r="1" spans="1:23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120</v>
      </c>
      <c r="K1" s="87" t="s">
        <v>121</v>
      </c>
      <c r="L1" s="87" t="s">
        <v>122</v>
      </c>
      <c r="M1" s="87" t="s">
        <v>123</v>
      </c>
      <c r="N1" s="88" t="s">
        <v>124</v>
      </c>
      <c r="O1" s="88" t="s">
        <v>125</v>
      </c>
      <c r="P1" s="87" t="s">
        <v>126</v>
      </c>
      <c r="Q1" s="87" t="s">
        <v>127</v>
      </c>
      <c r="R1" s="87" t="s">
        <v>128</v>
      </c>
      <c r="S1" s="87" t="s">
        <v>129</v>
      </c>
      <c r="T1" s="87" t="s">
        <v>189</v>
      </c>
      <c r="U1" s="87" t="s">
        <v>190</v>
      </c>
      <c r="V1" s="87" t="s">
        <v>191</v>
      </c>
      <c r="W1" s="87" t="s">
        <v>192</v>
      </c>
    </row>
    <row r="2" spans="1:23" ht="29.25" customHeight="1" x14ac:dyDescent="0.25">
      <c r="A2" s="86" t="s">
        <v>33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8"/>
      <c r="O2" s="88"/>
      <c r="P2" s="87"/>
      <c r="Q2" s="87"/>
      <c r="R2" s="87"/>
      <c r="S2" s="87"/>
      <c r="T2" s="87"/>
      <c r="U2" s="87"/>
      <c r="V2" s="87"/>
      <c r="W2" s="87"/>
    </row>
    <row r="3" spans="1:23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42117</v>
      </c>
      <c r="K3" s="75">
        <v>42117</v>
      </c>
      <c r="L3" s="75">
        <v>42124</v>
      </c>
      <c r="M3" s="75">
        <v>42124</v>
      </c>
      <c r="N3" s="75">
        <v>42163</v>
      </c>
      <c r="O3" s="75">
        <v>42163</v>
      </c>
      <c r="P3" s="75">
        <v>42180</v>
      </c>
      <c r="Q3" s="75">
        <v>42187</v>
      </c>
      <c r="R3" s="75">
        <v>42187</v>
      </c>
      <c r="S3" s="75">
        <v>42234</v>
      </c>
      <c r="T3" s="134">
        <v>42264</v>
      </c>
      <c r="U3" s="75">
        <v>42282</v>
      </c>
      <c r="V3" s="75">
        <v>42437</v>
      </c>
      <c r="W3" s="75">
        <v>42437</v>
      </c>
    </row>
    <row r="4" spans="1:23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12</v>
      </c>
      <c r="H4" s="78">
        <f>G4-(SUM(J4:W4))</f>
        <v>2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9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1</v>
      </c>
      <c r="T4" s="19">
        <v>0</v>
      </c>
      <c r="U4" s="19">
        <v>0</v>
      </c>
      <c r="V4" s="19">
        <v>0</v>
      </c>
      <c r="W4" s="19">
        <v>0</v>
      </c>
    </row>
    <row r="5" spans="1:23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/>
      <c r="H5" s="78">
        <f t="shared" ref="H5:H9" si="0">G5-(SUM(J5:W5))</f>
        <v>0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</row>
    <row r="6" spans="1:23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>
        <v>6</v>
      </c>
      <c r="H6" s="78">
        <f t="shared" si="0"/>
        <v>5</v>
      </c>
      <c r="I6" s="79" t="str">
        <f t="shared" ref="I6:I18" si="1">IF(H6&lt;0,"ATENÇÃO","OK")</f>
        <v>OK</v>
      </c>
      <c r="J6" s="19">
        <v>0</v>
      </c>
      <c r="K6" s="19">
        <v>1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</row>
    <row r="7" spans="1:23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</row>
    <row r="8" spans="1:23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27</v>
      </c>
      <c r="H8" s="78">
        <f t="shared" si="0"/>
        <v>21</v>
      </c>
      <c r="I8" s="79" t="str">
        <f t="shared" si="1"/>
        <v>OK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1</v>
      </c>
      <c r="P8" s="19">
        <v>0</v>
      </c>
      <c r="Q8" s="19">
        <v>5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</row>
    <row r="9" spans="1:23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f>66-4</f>
        <v>62</v>
      </c>
      <c r="H9" s="78">
        <f t="shared" si="0"/>
        <v>29</v>
      </c>
      <c r="I9" s="79" t="str">
        <f t="shared" si="1"/>
        <v>OK</v>
      </c>
      <c r="J9" s="19">
        <v>2</v>
      </c>
      <c r="K9" s="19">
        <v>0</v>
      </c>
      <c r="L9" s="19">
        <v>1</v>
      </c>
      <c r="M9" s="19">
        <v>0</v>
      </c>
      <c r="N9" s="19">
        <v>2</v>
      </c>
      <c r="O9" s="19">
        <v>0</v>
      </c>
      <c r="P9" s="19">
        <v>5</v>
      </c>
      <c r="Q9" s="19">
        <v>0</v>
      </c>
      <c r="R9" s="19">
        <v>3</v>
      </c>
      <c r="S9" s="19">
        <v>0</v>
      </c>
      <c r="T9" s="19">
        <v>6</v>
      </c>
      <c r="U9" s="19">
        <v>2</v>
      </c>
      <c r="V9" s="19">
        <v>12</v>
      </c>
      <c r="W9" s="19"/>
    </row>
    <row r="10" spans="1:23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</row>
    <row r="11" spans="1:23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18</v>
      </c>
      <c r="H11" s="78">
        <f>G11-(SUM(J11:W11))</f>
        <v>4</v>
      </c>
      <c r="I11" s="79" t="str">
        <f t="shared" si="1"/>
        <v>OK</v>
      </c>
      <c r="J11" s="19">
        <v>2</v>
      </c>
      <c r="K11" s="19">
        <v>0</v>
      </c>
      <c r="L11" s="19">
        <v>9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3</v>
      </c>
      <c r="W11" s="19"/>
    </row>
    <row r="12" spans="1:23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v>2</v>
      </c>
      <c r="H12" s="78">
        <f t="shared" ref="H12:H14" si="2">G12-(SUM(J12:W12))</f>
        <v>0</v>
      </c>
      <c r="I12" s="79" t="str">
        <f t="shared" si="1"/>
        <v>OK</v>
      </c>
      <c r="J12" s="19">
        <v>0</v>
      </c>
      <c r="K12" s="19">
        <v>0</v>
      </c>
      <c r="L12" s="19">
        <v>2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</row>
    <row r="13" spans="1:23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f>2+2</f>
        <v>4</v>
      </c>
      <c r="H13" s="78">
        <f t="shared" si="2"/>
        <v>0</v>
      </c>
      <c r="I13" s="79" t="str">
        <f t="shared" si="1"/>
        <v>OK</v>
      </c>
      <c r="J13" s="19">
        <v>0</v>
      </c>
      <c r="K13" s="19">
        <v>4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</row>
    <row r="14" spans="1:23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v>16</v>
      </c>
      <c r="H14" s="78">
        <f t="shared" si="2"/>
        <v>4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12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</row>
    <row r="15" spans="1:23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</row>
    <row r="16" spans="1:23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>
        <v>3</v>
      </c>
      <c r="H16" s="78">
        <f>G16-(SUM(J16:W16))</f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3</v>
      </c>
    </row>
    <row r="17" spans="1:23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ref="H17:H18" si="3">G17-(SUM(J17:W17))</f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</row>
    <row r="18" spans="1:23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5</v>
      </c>
      <c r="H18" s="78">
        <f t="shared" si="3"/>
        <v>5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</row>
    <row r="20" spans="1:23" ht="30" x14ac:dyDescent="0.25">
      <c r="D20" s="26" t="s">
        <v>70</v>
      </c>
    </row>
  </sheetData>
  <mergeCells count="24">
    <mergeCell ref="V1:V2"/>
    <mergeCell ref="W1:W2"/>
    <mergeCell ref="B4:B6"/>
    <mergeCell ref="B11:B12"/>
    <mergeCell ref="B13:B14"/>
    <mergeCell ref="A4:A6"/>
    <mergeCell ref="A11:A12"/>
    <mergeCell ref="A13:A14"/>
    <mergeCell ref="K1:K2"/>
    <mergeCell ref="L1:L2"/>
    <mergeCell ref="M1:M2"/>
    <mergeCell ref="N1:N2"/>
    <mergeCell ref="T1:T2"/>
    <mergeCell ref="U1:U2"/>
    <mergeCell ref="O1:O2"/>
    <mergeCell ref="P1:P2"/>
    <mergeCell ref="Q1:Q2"/>
    <mergeCell ref="R1:R2"/>
    <mergeCell ref="S1:S2"/>
    <mergeCell ref="G1:I1"/>
    <mergeCell ref="D1:F1"/>
    <mergeCell ref="A2:I2"/>
    <mergeCell ref="J1:J2"/>
    <mergeCell ref="A1:C1"/>
  </mergeCells>
  <phoneticPr fontId="0" type="noConversion"/>
  <conditionalFormatting sqref="J4:W18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L13" sqref="L13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3.42578125" style="23" customWidth="1"/>
    <col min="14" max="14" width="13.42578125" style="24" customWidth="1"/>
    <col min="15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130</v>
      </c>
      <c r="K1" s="87" t="s">
        <v>131</v>
      </c>
      <c r="L1" s="87" t="s">
        <v>132</v>
      </c>
      <c r="M1" s="88" t="s">
        <v>133</v>
      </c>
      <c r="N1" s="87" t="s">
        <v>193</v>
      </c>
      <c r="O1" s="87" t="s">
        <v>28</v>
      </c>
      <c r="P1" s="87" t="s">
        <v>28</v>
      </c>
      <c r="Q1" s="87" t="s">
        <v>28</v>
      </c>
      <c r="R1" s="87" t="s">
        <v>28</v>
      </c>
      <c r="S1" s="87" t="s">
        <v>28</v>
      </c>
      <c r="T1" s="87" t="s">
        <v>28</v>
      </c>
      <c r="U1" s="87" t="s">
        <v>28</v>
      </c>
    </row>
    <row r="2" spans="1:21" ht="29.25" customHeight="1" x14ac:dyDescent="0.25">
      <c r="A2" s="86" t="s">
        <v>71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8"/>
      <c r="N2" s="87"/>
      <c r="O2" s="87"/>
      <c r="P2" s="87"/>
      <c r="Q2" s="87"/>
      <c r="R2" s="87"/>
      <c r="S2" s="87"/>
      <c r="T2" s="87"/>
      <c r="U2" s="87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42103</v>
      </c>
      <c r="K3" s="75">
        <v>42104</v>
      </c>
      <c r="L3" s="75">
        <v>42104</v>
      </c>
      <c r="M3" s="75">
        <v>42222</v>
      </c>
      <c r="N3" s="75">
        <v>42264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10</v>
      </c>
      <c r="H4" s="78">
        <f>G4-(SUM(J4:U4))</f>
        <v>0</v>
      </c>
      <c r="I4" s="79" t="str">
        <f>IF(H4&lt;0,"ATENÇÃO","OK")</f>
        <v>OK</v>
      </c>
      <c r="J4" s="19">
        <v>0</v>
      </c>
      <c r="K4" s="19">
        <v>10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v>8</v>
      </c>
      <c r="H5" s="78">
        <f>G5-(SUM(J5:U5))</f>
        <v>0</v>
      </c>
      <c r="I5" s="79" t="str">
        <f>IF(H5&lt;0,"ATENÇÃO","OK")</f>
        <v>OK</v>
      </c>
      <c r="J5" s="19">
        <v>0</v>
      </c>
      <c r="K5" s="19">
        <v>8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>
        <v>4</v>
      </c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4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f>40+6+6</f>
        <v>52</v>
      </c>
      <c r="H8" s="78">
        <f t="shared" si="0"/>
        <v>6</v>
      </c>
      <c r="I8" s="79" t="str">
        <f t="shared" si="1"/>
        <v>OK</v>
      </c>
      <c r="J8" s="19">
        <v>0</v>
      </c>
      <c r="K8" s="19">
        <v>0</v>
      </c>
      <c r="L8" s="19">
        <v>40</v>
      </c>
      <c r="M8" s="19">
        <v>0</v>
      </c>
      <c r="N8" s="19">
        <v>6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f>12+4</f>
        <v>16</v>
      </c>
      <c r="H9" s="78">
        <f t="shared" si="0"/>
        <v>0</v>
      </c>
      <c r="I9" s="79" t="str">
        <f t="shared" si="1"/>
        <v>OK</v>
      </c>
      <c r="J9" s="19">
        <v>12</v>
      </c>
      <c r="K9" s="19">
        <v>0</v>
      </c>
      <c r="L9" s="19">
        <v>0</v>
      </c>
      <c r="M9" s="19">
        <v>4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8</v>
      </c>
      <c r="H11" s="78">
        <f t="shared" si="0"/>
        <v>0</v>
      </c>
      <c r="I11" s="79" t="str">
        <f t="shared" si="1"/>
        <v>OK</v>
      </c>
      <c r="J11" s="19">
        <v>8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v>6</v>
      </c>
      <c r="H12" s="78">
        <f t="shared" si="0"/>
        <v>0</v>
      </c>
      <c r="I12" s="79" t="str">
        <f t="shared" si="1"/>
        <v>OK</v>
      </c>
      <c r="J12" s="19">
        <v>6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/>
      <c r="H13" s="78">
        <f t="shared" si="0"/>
        <v>0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v>17</v>
      </c>
      <c r="H14" s="78">
        <f t="shared" si="0"/>
        <v>0</v>
      </c>
      <c r="I14" s="79" t="str">
        <f t="shared" si="1"/>
        <v>OK</v>
      </c>
      <c r="J14" s="19">
        <v>0</v>
      </c>
      <c r="K14" s="19">
        <v>17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2</v>
      </c>
      <c r="H18" s="78">
        <f t="shared" si="0"/>
        <v>0</v>
      </c>
      <c r="I18" s="79" t="str">
        <f t="shared" si="1"/>
        <v>OK</v>
      </c>
      <c r="J18" s="19">
        <v>0</v>
      </c>
      <c r="K18" s="19">
        <v>2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x14ac:dyDescent="0.25">
      <c r="J19" s="135"/>
      <c r="K19" s="135"/>
      <c r="L19" s="135"/>
      <c r="M19" s="136"/>
      <c r="N19" s="137"/>
    </row>
    <row r="20" spans="1:21" ht="30" x14ac:dyDescent="0.25">
      <c r="D20" s="26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O4:U4">
    <cfRule type="cellIs" dxfId="194" priority="16" stopIfTrue="1" operator="greaterThan">
      <formula>0</formula>
    </cfRule>
    <cfRule type="cellIs" dxfId="193" priority="17" stopIfTrue="1" operator="greaterThan">
      <formula>0</formula>
    </cfRule>
    <cfRule type="cellIs" dxfId="192" priority="18" stopIfTrue="1" operator="greaterThan">
      <formula>0</formula>
    </cfRule>
  </conditionalFormatting>
  <conditionalFormatting sqref="O5:U18">
    <cfRule type="cellIs" dxfId="191" priority="13" stopIfTrue="1" operator="greaterThan">
      <formula>0</formula>
    </cfRule>
    <cfRule type="cellIs" dxfId="190" priority="14" stopIfTrue="1" operator="greaterThan">
      <formula>0</formula>
    </cfRule>
    <cfRule type="cellIs" dxfId="189" priority="15" stopIfTrue="1" operator="greaterThan">
      <formula>0</formula>
    </cfRule>
  </conditionalFormatting>
  <conditionalFormatting sqref="J4:N18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G13" sqref="G13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0" width="12.5703125" style="23" customWidth="1"/>
    <col min="11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166</v>
      </c>
      <c r="K1" s="87" t="s">
        <v>188</v>
      </c>
      <c r="L1" s="87" t="s">
        <v>28</v>
      </c>
      <c r="M1" s="87" t="s">
        <v>28</v>
      </c>
      <c r="N1" s="87" t="s">
        <v>28</v>
      </c>
      <c r="O1" s="87" t="s">
        <v>28</v>
      </c>
      <c r="P1" s="87" t="s">
        <v>28</v>
      </c>
      <c r="Q1" s="87" t="s">
        <v>28</v>
      </c>
      <c r="R1" s="87" t="s">
        <v>28</v>
      </c>
      <c r="S1" s="87" t="s">
        <v>28</v>
      </c>
      <c r="T1" s="87" t="s">
        <v>28</v>
      </c>
      <c r="U1" s="87" t="s">
        <v>28</v>
      </c>
    </row>
    <row r="2" spans="1:21" ht="29.25" customHeight="1" x14ac:dyDescent="0.25">
      <c r="A2" s="86" t="s">
        <v>34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6" t="s">
        <v>2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88</v>
      </c>
      <c r="H4" s="78">
        <f>G4-(SUM(J4:U4))</f>
        <v>88</v>
      </c>
      <c r="I4" s="79" t="str">
        <f>IF(H4&lt;0,"ATENÇÃO","OK")</f>
        <v>OK</v>
      </c>
      <c r="J4" s="19">
        <v>0</v>
      </c>
      <c r="K4" s="19"/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v>50</v>
      </c>
      <c r="H5" s="78">
        <f>G5-(SUM(J5:U5))</f>
        <v>50</v>
      </c>
      <c r="I5" s="79" t="str">
        <f>IF(H5&lt;0,"ATENÇÃO","OK")</f>
        <v>OK</v>
      </c>
      <c r="J5" s="19">
        <v>0</v>
      </c>
      <c r="K5" s="19"/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/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/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/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1235</v>
      </c>
      <c r="H8" s="78">
        <f t="shared" si="0"/>
        <v>0</v>
      </c>
      <c r="I8" s="79" t="str">
        <f t="shared" si="1"/>
        <v>OK</v>
      </c>
      <c r="J8" s="19">
        <v>0</v>
      </c>
      <c r="K8" s="19">
        <v>1235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146</v>
      </c>
      <c r="H9" s="78">
        <f t="shared" si="0"/>
        <v>146</v>
      </c>
      <c r="I9" s="79" t="str">
        <f t="shared" si="1"/>
        <v>OK</v>
      </c>
      <c r="J9" s="19">
        <v>0</v>
      </c>
      <c r="K9" s="19"/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/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124</v>
      </c>
      <c r="H11" s="78">
        <f t="shared" si="0"/>
        <v>124</v>
      </c>
      <c r="I11" s="79" t="str">
        <f t="shared" si="1"/>
        <v>OK</v>
      </c>
      <c r="J11" s="19">
        <v>0</v>
      </c>
      <c r="K11" s="19"/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v>24</v>
      </c>
      <c r="H12" s="78">
        <f t="shared" si="0"/>
        <v>24</v>
      </c>
      <c r="I12" s="79" t="str">
        <f t="shared" si="1"/>
        <v>OK</v>
      </c>
      <c r="J12" s="19">
        <v>0</v>
      </c>
      <c r="K12" s="19"/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f>146-2</f>
        <v>144</v>
      </c>
      <c r="H13" s="78">
        <f t="shared" si="0"/>
        <v>144</v>
      </c>
      <c r="I13" s="79" t="str">
        <f t="shared" si="1"/>
        <v>OK</v>
      </c>
      <c r="J13" s="19">
        <v>0</v>
      </c>
      <c r="K13" s="19"/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/>
      <c r="H14" s="78">
        <f t="shared" si="0"/>
        <v>0</v>
      </c>
      <c r="I14" s="79" t="str">
        <f t="shared" si="1"/>
        <v>OK</v>
      </c>
      <c r="J14" s="19">
        <v>0</v>
      </c>
      <c r="K14" s="19"/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/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/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>
        <v>20</v>
      </c>
      <c r="H17" s="78">
        <f t="shared" si="0"/>
        <v>0</v>
      </c>
      <c r="I17" s="79" t="str">
        <f t="shared" si="1"/>
        <v>OK</v>
      </c>
      <c r="J17" s="19">
        <v>20</v>
      </c>
      <c r="K17" s="19"/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/>
      <c r="H18" s="78">
        <f t="shared" si="0"/>
        <v>0</v>
      </c>
      <c r="I18" s="79" t="str">
        <f t="shared" si="1"/>
        <v>OK</v>
      </c>
      <c r="J18" s="19">
        <v>0</v>
      </c>
      <c r="K18" s="19"/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K4:U4">
    <cfRule type="cellIs" dxfId="185" priority="16" stopIfTrue="1" operator="greaterThan">
      <formula>0</formula>
    </cfRule>
    <cfRule type="cellIs" dxfId="184" priority="17" stopIfTrue="1" operator="greaterThan">
      <formula>0</formula>
    </cfRule>
    <cfRule type="cellIs" dxfId="183" priority="18" stopIfTrue="1" operator="greaterThan">
      <formula>0</formula>
    </cfRule>
  </conditionalFormatting>
  <conditionalFormatting sqref="K5:U18">
    <cfRule type="cellIs" dxfId="182" priority="13" stopIfTrue="1" operator="greaterThan">
      <formula>0</formula>
    </cfRule>
    <cfRule type="cellIs" dxfId="181" priority="14" stopIfTrue="1" operator="greaterThan">
      <formula>0</formula>
    </cfRule>
    <cfRule type="cellIs" dxfId="180" priority="15" stopIfTrue="1" operator="greaterThan">
      <formula>0</formula>
    </cfRule>
  </conditionalFormatting>
  <conditionalFormatting sqref="J4">
    <cfRule type="cellIs" dxfId="179" priority="4" stopIfTrue="1" operator="greaterThan">
      <formula>0</formula>
    </cfRule>
    <cfRule type="cellIs" dxfId="178" priority="5" stopIfTrue="1" operator="greaterThan">
      <formula>0</formula>
    </cfRule>
    <cfRule type="cellIs" dxfId="177" priority="6" stopIfTrue="1" operator="greaterThan">
      <formula>0</formula>
    </cfRule>
  </conditionalFormatting>
  <conditionalFormatting sqref="J5:J18">
    <cfRule type="cellIs" dxfId="176" priority="1" stopIfTrue="1" operator="greaterThan">
      <formula>0</formula>
    </cfRule>
    <cfRule type="cellIs" dxfId="175" priority="2" stopIfTrue="1" operator="greaterThan">
      <formula>0</formula>
    </cfRule>
    <cfRule type="cellIs" dxfId="17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1"/>
  <sheetViews>
    <sheetView zoomScale="80" zoomScaleNormal="80" workbookViewId="0">
      <selection activeCell="H4" sqref="H4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7" style="23" customWidth="1"/>
    <col min="14" max="14" width="17" style="24" customWidth="1"/>
    <col min="15" max="15" width="17" style="17" customWidth="1"/>
    <col min="16" max="16" width="10.85546875" style="17" customWidth="1"/>
    <col min="17" max="17" width="10.5703125" style="25" bestFit="1" customWidth="1"/>
    <col min="18" max="19" width="10.5703125" style="17" bestFit="1" customWidth="1"/>
    <col min="20" max="16384" width="9.7109375" style="17"/>
  </cols>
  <sheetData>
    <row r="1" spans="1:19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134</v>
      </c>
      <c r="K1" s="87" t="s">
        <v>135</v>
      </c>
      <c r="L1" s="87" t="s">
        <v>136</v>
      </c>
      <c r="M1" s="87" t="s">
        <v>137</v>
      </c>
      <c r="N1" s="87" t="s">
        <v>176</v>
      </c>
      <c r="O1" s="87" t="s">
        <v>177</v>
      </c>
      <c r="P1" s="87" t="s">
        <v>28</v>
      </c>
      <c r="Q1" s="87" t="s">
        <v>28</v>
      </c>
      <c r="R1" s="87" t="s">
        <v>28</v>
      </c>
      <c r="S1" s="87" t="s">
        <v>28</v>
      </c>
    </row>
    <row r="2" spans="1:19" ht="29.25" customHeight="1" x14ac:dyDescent="0.25">
      <c r="A2" s="86" t="s">
        <v>35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42128</v>
      </c>
      <c r="K3" s="75">
        <v>42128</v>
      </c>
      <c r="L3" s="75">
        <v>42128</v>
      </c>
      <c r="M3" s="75">
        <v>42167</v>
      </c>
      <c r="N3" s="75">
        <v>42290</v>
      </c>
      <c r="O3" s="75">
        <v>42312</v>
      </c>
      <c r="P3" s="76" t="s">
        <v>2</v>
      </c>
      <c r="Q3" s="76" t="s">
        <v>2</v>
      </c>
      <c r="R3" s="76" t="s">
        <v>2</v>
      </c>
      <c r="S3" s="76" t="s">
        <v>2</v>
      </c>
    </row>
    <row r="4" spans="1:19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f>40-10</f>
        <v>30</v>
      </c>
      <c r="H4" s="78">
        <f>G4-(SUM(J4:S4))</f>
        <v>25</v>
      </c>
      <c r="I4" s="79" t="str">
        <f>IF(H4&lt;0,"ATENÇÃO","OK")</f>
        <v>OK</v>
      </c>
      <c r="J4" s="19">
        <v>1</v>
      </c>
      <c r="K4" s="19">
        <v>2</v>
      </c>
      <c r="L4" s="19">
        <v>0</v>
      </c>
      <c r="M4" s="19">
        <v>2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</row>
    <row r="5" spans="1:19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v>35</v>
      </c>
      <c r="H5" s="78">
        <f>G5-(SUM(J5:S5))</f>
        <v>35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</row>
    <row r="6" spans="1:19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>
        <v>15</v>
      </c>
      <c r="H6" s="78">
        <f>G6-(SUM(J6:S6))</f>
        <v>12</v>
      </c>
      <c r="I6" s="79" t="str">
        <f t="shared" ref="I6:I18" si="0">IF(H6&lt;0,"ATENÇÃO","OK")</f>
        <v>OK</v>
      </c>
      <c r="J6" s="19">
        <v>0</v>
      </c>
      <c r="K6" s="19">
        <v>3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</row>
    <row r="7" spans="1:19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>G7-(SUM(J7:S7))</f>
        <v>0</v>
      </c>
      <c r="I7" s="79" t="str">
        <f t="shared" si="0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</row>
    <row r="8" spans="1:19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f>350-6-45</f>
        <v>299</v>
      </c>
      <c r="H8" s="78">
        <f>G8-(SUM(J8:S8))</f>
        <v>299</v>
      </c>
      <c r="I8" s="79" t="str">
        <f t="shared" si="0"/>
        <v>OK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</row>
    <row r="9" spans="1:19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200</v>
      </c>
      <c r="H9" s="78">
        <f>G9-(SUM(J9:S9))</f>
        <v>95</v>
      </c>
      <c r="I9" s="79" t="str">
        <f t="shared" si="0"/>
        <v>OK</v>
      </c>
      <c r="J9" s="19">
        <v>0</v>
      </c>
      <c r="K9" s="19">
        <v>0</v>
      </c>
      <c r="L9" s="19">
        <v>98</v>
      </c>
      <c r="M9" s="19">
        <v>0</v>
      </c>
      <c r="N9" s="19">
        <v>7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</row>
    <row r="10" spans="1:19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</row>
    <row r="11" spans="1:19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25</v>
      </c>
      <c r="H11" s="78">
        <f>G11-(SUM(J11:S11))</f>
        <v>20</v>
      </c>
      <c r="I11" s="79" t="str">
        <f t="shared" si="0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5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</row>
    <row r="12" spans="1:19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v>15</v>
      </c>
      <c r="H12" s="78">
        <f>G12-(SUM(J12:S12))</f>
        <v>15</v>
      </c>
      <c r="I12" s="79" t="str">
        <f t="shared" si="0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</row>
    <row r="13" spans="1:19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15</v>
      </c>
      <c r="H13" s="78">
        <f>G13-(SUM(J13:S13))</f>
        <v>13</v>
      </c>
      <c r="I13" s="79" t="str">
        <f t="shared" si="0"/>
        <v>OK</v>
      </c>
      <c r="J13" s="19">
        <v>0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</row>
    <row r="14" spans="1:19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v>25</v>
      </c>
      <c r="H14" s="78">
        <f>G14-(SUM(J14:S14))</f>
        <v>20</v>
      </c>
      <c r="I14" s="79" t="str">
        <f t="shared" si="0"/>
        <v>OK</v>
      </c>
      <c r="J14" s="19">
        <v>0</v>
      </c>
      <c r="K14" s="19">
        <v>1</v>
      </c>
      <c r="L14" s="19">
        <v>0</v>
      </c>
      <c r="M14" s="19">
        <v>0</v>
      </c>
      <c r="N14" s="19">
        <v>0</v>
      </c>
      <c r="O14" s="19">
        <v>4</v>
      </c>
      <c r="P14" s="19">
        <v>0</v>
      </c>
      <c r="Q14" s="19">
        <v>0</v>
      </c>
      <c r="R14" s="19">
        <v>0</v>
      </c>
      <c r="S14" s="19">
        <v>0</v>
      </c>
    </row>
    <row r="15" spans="1:19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</row>
    <row r="16" spans="1:19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>G16-(SUM(J16:S16))</f>
        <v>0</v>
      </c>
      <c r="I16" s="79" t="str">
        <f t="shared" si="0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</row>
    <row r="17" spans="1:19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>G17-(SUM(J17:S17))</f>
        <v>0</v>
      </c>
      <c r="I17" s="79" t="str">
        <f t="shared" si="0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</row>
    <row r="18" spans="1:19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1</v>
      </c>
      <c r="H18" s="78">
        <f>G18-(SUM(J18:S18))</f>
        <v>1</v>
      </c>
      <c r="I18" s="79" t="str">
        <f t="shared" si="0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</row>
    <row r="19" spans="1:19" x14ac:dyDescent="0.25">
      <c r="J19" s="68"/>
      <c r="K19" s="68"/>
      <c r="L19" s="68"/>
      <c r="M19" s="68"/>
      <c r="N19" s="68"/>
      <c r="O19" s="68"/>
    </row>
    <row r="20" spans="1:19" ht="30" x14ac:dyDescent="0.25">
      <c r="D20" s="26" t="s">
        <v>70</v>
      </c>
    </row>
    <row r="21" spans="1:19" x14ac:dyDescent="0.25">
      <c r="O21" s="133"/>
    </row>
  </sheetData>
  <mergeCells count="20">
    <mergeCell ref="R1:R2"/>
    <mergeCell ref="S1:S2"/>
    <mergeCell ref="A2:I2"/>
    <mergeCell ref="A4:A6"/>
    <mergeCell ref="B4:B6"/>
    <mergeCell ref="M1:M2"/>
    <mergeCell ref="N1:N2"/>
    <mergeCell ref="O1:O2"/>
    <mergeCell ref="P1:P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Q1:Q2"/>
    <mergeCell ref="L1:L2"/>
  </mergeCells>
  <conditionalFormatting sqref="P4:S4 K4:O18">
    <cfRule type="cellIs" dxfId="173" priority="34" stopIfTrue="1" operator="greaterThan">
      <formula>0</formula>
    </cfRule>
    <cfRule type="cellIs" dxfId="172" priority="35" stopIfTrue="1" operator="greaterThan">
      <formula>0</formula>
    </cfRule>
    <cfRule type="cellIs" dxfId="171" priority="36" stopIfTrue="1" operator="greaterThan">
      <formula>0</formula>
    </cfRule>
  </conditionalFormatting>
  <conditionalFormatting sqref="P5:S18">
    <cfRule type="cellIs" dxfId="170" priority="31" stopIfTrue="1" operator="greaterThan">
      <formula>0</formula>
    </cfRule>
    <cfRule type="cellIs" dxfId="169" priority="32" stopIfTrue="1" operator="greaterThan">
      <formula>0</formula>
    </cfRule>
    <cfRule type="cellIs" dxfId="168" priority="33" stopIfTrue="1" operator="greaterThan">
      <formula>0</formula>
    </cfRule>
  </conditionalFormatting>
  <conditionalFormatting sqref="J4">
    <cfRule type="cellIs" dxfId="167" priority="4" stopIfTrue="1" operator="greaterThan">
      <formula>0</formula>
    </cfRule>
    <cfRule type="cellIs" dxfId="166" priority="5" stopIfTrue="1" operator="greaterThan">
      <formula>0</formula>
    </cfRule>
    <cfRule type="cellIs" dxfId="165" priority="6" stopIfTrue="1" operator="greaterThan">
      <formula>0</formula>
    </cfRule>
  </conditionalFormatting>
  <conditionalFormatting sqref="J5:J18">
    <cfRule type="cellIs" dxfId="164" priority="1" stopIfTrue="1" operator="greaterThan">
      <formula>0</formula>
    </cfRule>
    <cfRule type="cellIs" dxfId="163" priority="2" stopIfTrue="1" operator="greaterThan">
      <formula>0</formula>
    </cfRule>
    <cfRule type="cellIs" dxfId="16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M7" sqref="M7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0" width="13.140625" style="23" customWidth="1"/>
    <col min="11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138</v>
      </c>
      <c r="K1" s="87" t="s">
        <v>28</v>
      </c>
      <c r="L1" s="87" t="s">
        <v>28</v>
      </c>
      <c r="M1" s="87" t="s">
        <v>28</v>
      </c>
      <c r="N1" s="87" t="s">
        <v>28</v>
      </c>
      <c r="O1" s="87" t="s">
        <v>28</v>
      </c>
      <c r="P1" s="87" t="s">
        <v>28</v>
      </c>
      <c r="Q1" s="87" t="s">
        <v>28</v>
      </c>
      <c r="R1" s="87" t="s">
        <v>28</v>
      </c>
      <c r="S1" s="87" t="s">
        <v>28</v>
      </c>
      <c r="T1" s="87" t="s">
        <v>28</v>
      </c>
      <c r="U1" s="87" t="s">
        <v>28</v>
      </c>
    </row>
    <row r="2" spans="1:21" ht="29.25" customHeight="1" x14ac:dyDescent="0.25">
      <c r="A2" s="86" t="s">
        <v>36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42135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6</v>
      </c>
      <c r="H4" s="78">
        <f>G4-(SUM(J4:U4))</f>
        <v>6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v>10</v>
      </c>
      <c r="H5" s="78">
        <f>G5-(SUM(J5:U5))</f>
        <v>10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>
        <v>3</v>
      </c>
      <c r="H6" s="78">
        <f t="shared" ref="H6:H18" si="0">G6-(SUM(J6:U6))</f>
        <v>3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v>20</v>
      </c>
      <c r="H7" s="78">
        <f t="shared" si="0"/>
        <v>20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100</v>
      </c>
      <c r="H8" s="78">
        <f t="shared" si="0"/>
        <v>100</v>
      </c>
      <c r="I8" s="79" t="str">
        <f t="shared" si="1"/>
        <v>OK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60</v>
      </c>
      <c r="H9" s="78">
        <f t="shared" si="0"/>
        <v>0</v>
      </c>
      <c r="I9" s="79" t="str">
        <f t="shared" si="1"/>
        <v>OK</v>
      </c>
      <c r="J9" s="19">
        <v>60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8</v>
      </c>
      <c r="H11" s="78">
        <f t="shared" si="0"/>
        <v>8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v>4</v>
      </c>
      <c r="H12" s="78">
        <f t="shared" si="0"/>
        <v>4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8</v>
      </c>
      <c r="H13" s="78">
        <f t="shared" si="0"/>
        <v>8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v>8</v>
      </c>
      <c r="H14" s="78">
        <f t="shared" si="0"/>
        <v>8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2</v>
      </c>
      <c r="H18" s="78">
        <f t="shared" si="0"/>
        <v>2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K4:U4">
    <cfRule type="cellIs" dxfId="161" priority="16" stopIfTrue="1" operator="greaterThan">
      <formula>0</formula>
    </cfRule>
    <cfRule type="cellIs" dxfId="160" priority="17" stopIfTrue="1" operator="greaterThan">
      <formula>0</formula>
    </cfRule>
    <cfRule type="cellIs" dxfId="159" priority="18" stopIfTrue="1" operator="greaterThan">
      <formula>0</formula>
    </cfRule>
  </conditionalFormatting>
  <conditionalFormatting sqref="K5:U18">
    <cfRule type="cellIs" dxfId="158" priority="13" stopIfTrue="1" operator="greaterThan">
      <formula>0</formula>
    </cfRule>
    <cfRule type="cellIs" dxfId="157" priority="14" stopIfTrue="1" operator="greaterThan">
      <formula>0</formula>
    </cfRule>
    <cfRule type="cellIs" dxfId="156" priority="15" stopIfTrue="1" operator="greaterThan">
      <formula>0</formula>
    </cfRule>
  </conditionalFormatting>
  <conditionalFormatting sqref="J4">
    <cfRule type="cellIs" dxfId="155" priority="4" stopIfTrue="1" operator="greaterThan">
      <formula>0</formula>
    </cfRule>
    <cfRule type="cellIs" dxfId="154" priority="5" stopIfTrue="1" operator="greaterThan">
      <formula>0</formula>
    </cfRule>
    <cfRule type="cellIs" dxfId="153" priority="6" stopIfTrue="1" operator="greaterThan">
      <formula>0</formula>
    </cfRule>
  </conditionalFormatting>
  <conditionalFormatting sqref="J5:J18">
    <cfRule type="cellIs" dxfId="152" priority="1" stopIfTrue="1" operator="greaterThan">
      <formula>0</formula>
    </cfRule>
    <cfRule type="cellIs" dxfId="151" priority="2" stopIfTrue="1" operator="greaterThan">
      <formula>0</formula>
    </cfRule>
    <cfRule type="cellIs" dxfId="15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N7" sqref="N7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1.7109375" style="23" customWidth="1"/>
    <col min="14" max="14" width="11.28515625" style="23" customWidth="1"/>
    <col min="15" max="16" width="11.7109375" style="24" customWidth="1"/>
    <col min="17" max="18" width="11.85546875" style="17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139</v>
      </c>
      <c r="K1" s="87" t="s">
        <v>140</v>
      </c>
      <c r="L1" s="87" t="s">
        <v>141</v>
      </c>
      <c r="M1" s="87" t="s">
        <v>142</v>
      </c>
      <c r="N1" s="87" t="s">
        <v>143</v>
      </c>
      <c r="O1" s="87" t="s">
        <v>144</v>
      </c>
      <c r="P1" s="87" t="s">
        <v>145</v>
      </c>
      <c r="Q1" s="87" t="s">
        <v>174</v>
      </c>
      <c r="R1" s="87" t="s">
        <v>175</v>
      </c>
      <c r="S1" s="87" t="s">
        <v>28</v>
      </c>
      <c r="T1" s="87" t="s">
        <v>28</v>
      </c>
      <c r="U1" s="87" t="s">
        <v>28</v>
      </c>
    </row>
    <row r="2" spans="1:21" ht="29.25" customHeight="1" x14ac:dyDescent="0.25">
      <c r="A2" s="86" t="s">
        <v>37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42185</v>
      </c>
      <c r="K3" s="75">
        <v>42185</v>
      </c>
      <c r="L3" s="75">
        <v>42185</v>
      </c>
      <c r="M3" s="75">
        <v>42229</v>
      </c>
      <c r="N3" s="75">
        <v>42229</v>
      </c>
      <c r="O3" s="75">
        <v>42229</v>
      </c>
      <c r="P3" s="75">
        <v>42229</v>
      </c>
      <c r="Q3" s="75">
        <v>42290</v>
      </c>
      <c r="R3" s="75">
        <v>42290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f>8+4</f>
        <v>12</v>
      </c>
      <c r="H4" s="78">
        <f>G4-(SUM(J4:U4))</f>
        <v>5</v>
      </c>
      <c r="I4" s="79" t="str">
        <f>IF(H4&lt;0,"ATENÇÃO","OK")</f>
        <v>OK</v>
      </c>
      <c r="J4" s="19">
        <v>3</v>
      </c>
      <c r="K4" s="19">
        <v>0</v>
      </c>
      <c r="L4" s="19">
        <v>0</v>
      </c>
      <c r="M4" s="19">
        <v>4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f>8+2</f>
        <v>10</v>
      </c>
      <c r="H5" s="78">
        <f>G5-(SUM(J5:U5))</f>
        <v>7</v>
      </c>
      <c r="I5" s="79" t="str">
        <f>IF(H5&lt;0,"ATENÇÃO","OK")</f>
        <v>OK</v>
      </c>
      <c r="J5" s="19">
        <v>1</v>
      </c>
      <c r="K5" s="19">
        <v>0</v>
      </c>
      <c r="L5" s="19">
        <v>0</v>
      </c>
      <c r="M5" s="19">
        <v>2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>
        <f>8+3</f>
        <v>11</v>
      </c>
      <c r="H6" s="78">
        <f t="shared" ref="H6:H18" si="0">G6-(SUM(J6:U6))</f>
        <v>4</v>
      </c>
      <c r="I6" s="79" t="str">
        <f t="shared" ref="I6:I18" si="1">IF(H6&lt;0,"ATENÇÃO","OK")</f>
        <v>OK</v>
      </c>
      <c r="J6" s="19">
        <v>4</v>
      </c>
      <c r="K6" s="19">
        <v>0</v>
      </c>
      <c r="L6" s="19">
        <v>0</v>
      </c>
      <c r="M6" s="19">
        <v>3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f>20+150</f>
        <v>170</v>
      </c>
      <c r="H7" s="78">
        <f t="shared" si="0"/>
        <v>20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150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f>60+45</f>
        <v>105</v>
      </c>
      <c r="H8" s="78">
        <f t="shared" si="0"/>
        <v>52</v>
      </c>
      <c r="I8" s="79" t="str">
        <f t="shared" si="1"/>
        <v>OK</v>
      </c>
      <c r="J8" s="19">
        <v>0</v>
      </c>
      <c r="K8" s="19">
        <v>8</v>
      </c>
      <c r="L8" s="19">
        <v>0</v>
      </c>
      <c r="M8" s="19">
        <v>0</v>
      </c>
      <c r="N8" s="19">
        <v>0</v>
      </c>
      <c r="O8" s="19">
        <v>45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f>50+10</f>
        <v>60</v>
      </c>
      <c r="H9" s="78">
        <f t="shared" si="0"/>
        <v>18</v>
      </c>
      <c r="I9" s="79" t="str">
        <f t="shared" si="1"/>
        <v>OK</v>
      </c>
      <c r="J9" s="19"/>
      <c r="K9" s="19">
        <v>0</v>
      </c>
      <c r="L9" s="19">
        <v>26</v>
      </c>
      <c r="M9" s="19">
        <v>0</v>
      </c>
      <c r="N9" s="19">
        <v>10</v>
      </c>
      <c r="O9" s="19">
        <v>0</v>
      </c>
      <c r="P9" s="19">
        <v>0</v>
      </c>
      <c r="Q9" s="19">
        <v>0</v>
      </c>
      <c r="R9" s="19">
        <v>6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/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f>12+2</f>
        <v>14</v>
      </c>
      <c r="H11" s="78">
        <f t="shared" si="0"/>
        <v>3</v>
      </c>
      <c r="I11" s="79" t="str">
        <f t="shared" si="1"/>
        <v>OK</v>
      </c>
      <c r="J11" s="19">
        <v>0</v>
      </c>
      <c r="K11" s="19">
        <v>0</v>
      </c>
      <c r="L11" s="19">
        <v>8</v>
      </c>
      <c r="M11" s="19">
        <v>0</v>
      </c>
      <c r="N11" s="19">
        <v>2</v>
      </c>
      <c r="O11" s="19">
        <v>0</v>
      </c>
      <c r="P11" s="19">
        <v>0</v>
      </c>
      <c r="Q11" s="19">
        <v>0</v>
      </c>
      <c r="R11" s="19">
        <v>1</v>
      </c>
      <c r="S11" s="19">
        <v>0</v>
      </c>
      <c r="T11" s="19">
        <v>0</v>
      </c>
      <c r="U11" s="19">
        <v>0</v>
      </c>
    </row>
    <row r="12" spans="1:21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f>2+7</f>
        <v>9</v>
      </c>
      <c r="H12" s="78">
        <f t="shared" si="0"/>
        <v>2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7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f>12+1</f>
        <v>13</v>
      </c>
      <c r="H13" s="78">
        <f t="shared" si="0"/>
        <v>3</v>
      </c>
      <c r="I13" s="79" t="str">
        <f t="shared" si="1"/>
        <v>OK</v>
      </c>
      <c r="J13" s="19">
        <v>2</v>
      </c>
      <c r="K13" s="19">
        <v>0</v>
      </c>
      <c r="L13" s="19">
        <v>0</v>
      </c>
      <c r="M13" s="19">
        <v>1</v>
      </c>
      <c r="N13" s="19">
        <v>0</v>
      </c>
      <c r="O13" s="19">
        <v>0</v>
      </c>
      <c r="P13" s="19">
        <v>0</v>
      </c>
      <c r="Q13" s="19">
        <v>7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f>12+3</f>
        <v>15</v>
      </c>
      <c r="H14" s="78">
        <f t="shared" si="0"/>
        <v>12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3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/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>
        <v>5</v>
      </c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5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f>1+2</f>
        <v>3</v>
      </c>
      <c r="H18" s="78">
        <f t="shared" si="0"/>
        <v>0</v>
      </c>
      <c r="I18" s="79" t="str">
        <f t="shared" si="1"/>
        <v>OK</v>
      </c>
      <c r="J18" s="19">
        <v>1</v>
      </c>
      <c r="K18" s="19">
        <v>0</v>
      </c>
      <c r="L18" s="19">
        <v>0</v>
      </c>
      <c r="M18" s="19">
        <v>2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S4:U4">
    <cfRule type="cellIs" dxfId="149" priority="34" stopIfTrue="1" operator="greaterThan">
      <formula>0</formula>
    </cfRule>
    <cfRule type="cellIs" dxfId="148" priority="35" stopIfTrue="1" operator="greaterThan">
      <formula>0</formula>
    </cfRule>
    <cfRule type="cellIs" dxfId="147" priority="36" stopIfTrue="1" operator="greaterThan">
      <formula>0</formula>
    </cfRule>
  </conditionalFormatting>
  <conditionalFormatting sqref="S5:U18">
    <cfRule type="cellIs" dxfId="146" priority="31" stopIfTrue="1" operator="greaterThan">
      <formula>0</formula>
    </cfRule>
    <cfRule type="cellIs" dxfId="145" priority="32" stopIfTrue="1" operator="greaterThan">
      <formula>0</formula>
    </cfRule>
    <cfRule type="cellIs" dxfId="144" priority="33" stopIfTrue="1" operator="greaterThan">
      <formula>0</formula>
    </cfRule>
  </conditionalFormatting>
  <conditionalFormatting sqref="K4:R4">
    <cfRule type="cellIs" dxfId="143" priority="10" stopIfTrue="1" operator="greaterThan">
      <formula>0</formula>
    </cfRule>
    <cfRule type="cellIs" dxfId="142" priority="11" stopIfTrue="1" operator="greaterThan">
      <formula>0</formula>
    </cfRule>
    <cfRule type="cellIs" dxfId="141" priority="12" stopIfTrue="1" operator="greaterThan">
      <formula>0</formula>
    </cfRule>
  </conditionalFormatting>
  <conditionalFormatting sqref="K5:R18">
    <cfRule type="cellIs" dxfId="140" priority="7" stopIfTrue="1" operator="greaterThan">
      <formula>0</formula>
    </cfRule>
    <cfRule type="cellIs" dxfId="139" priority="8" stopIfTrue="1" operator="greaterThan">
      <formula>0</formula>
    </cfRule>
    <cfRule type="cellIs" dxfId="138" priority="9" stopIfTrue="1" operator="greaterThan">
      <formula>0</formula>
    </cfRule>
  </conditionalFormatting>
  <conditionalFormatting sqref="J4">
    <cfRule type="cellIs" dxfId="137" priority="4" stopIfTrue="1" operator="greaterThan">
      <formula>0</formula>
    </cfRule>
    <cfRule type="cellIs" dxfId="136" priority="5" stopIfTrue="1" operator="greaterThan">
      <formula>0</formula>
    </cfRule>
    <cfRule type="cellIs" dxfId="135" priority="6" stopIfTrue="1" operator="greaterThan">
      <formula>0</formula>
    </cfRule>
  </conditionalFormatting>
  <conditionalFormatting sqref="J5:J18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G4" sqref="G4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0" width="13.7109375" style="23" bestFit="1" customWidth="1"/>
    <col min="11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146</v>
      </c>
      <c r="K1" s="87" t="s">
        <v>28</v>
      </c>
      <c r="L1" s="87" t="s">
        <v>28</v>
      </c>
      <c r="M1" s="87" t="s">
        <v>28</v>
      </c>
      <c r="N1" s="87" t="s">
        <v>28</v>
      </c>
      <c r="O1" s="87" t="s">
        <v>28</v>
      </c>
      <c r="P1" s="87" t="s">
        <v>28</v>
      </c>
      <c r="Q1" s="87" t="s">
        <v>28</v>
      </c>
      <c r="R1" s="87" t="s">
        <v>28</v>
      </c>
      <c r="S1" s="87" t="s">
        <v>28</v>
      </c>
      <c r="T1" s="87" t="s">
        <v>28</v>
      </c>
      <c r="U1" s="87" t="s">
        <v>28</v>
      </c>
    </row>
    <row r="2" spans="1:21" ht="29.25" customHeight="1" x14ac:dyDescent="0.25">
      <c r="A2" s="86" t="s">
        <v>38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42215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f>5-5</f>
        <v>0</v>
      </c>
      <c r="H4" s="78">
        <f>G4-(SUM(J4:U4))</f>
        <v>0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v>2</v>
      </c>
      <c r="H5" s="78">
        <f>G5-(SUM(J5:U5))</f>
        <v>2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>
        <v>2</v>
      </c>
      <c r="H6" s="78">
        <f t="shared" ref="H6:H18" si="0">G6-(SUM(J6:U6))</f>
        <v>2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200</v>
      </c>
      <c r="H8" s="78">
        <f t="shared" si="0"/>
        <v>80</v>
      </c>
      <c r="I8" s="79" t="str">
        <f t="shared" si="1"/>
        <v>OK</v>
      </c>
      <c r="J8" s="19">
        <v>120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100</v>
      </c>
      <c r="H9" s="78">
        <f t="shared" si="0"/>
        <v>100</v>
      </c>
      <c r="I9" s="79" t="str">
        <f t="shared" si="1"/>
        <v>OK</v>
      </c>
      <c r="J9" s="19"/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/>
      <c r="H11" s="78">
        <f t="shared" si="0"/>
        <v>0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/>
      <c r="H12" s="78">
        <f t="shared" si="0"/>
        <v>0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5</v>
      </c>
      <c r="H13" s="78">
        <f t="shared" si="0"/>
        <v>5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v>5</v>
      </c>
      <c r="H14" s="78">
        <f t="shared" si="0"/>
        <v>5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1</v>
      </c>
      <c r="H18" s="78">
        <f t="shared" si="0"/>
        <v>1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x14ac:dyDescent="0.25">
      <c r="J19" s="69"/>
    </row>
    <row r="20" spans="1:21" ht="30" x14ac:dyDescent="0.25">
      <c r="D20" s="26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K4:U4">
    <cfRule type="cellIs" dxfId="131" priority="16" stopIfTrue="1" operator="greaterThan">
      <formula>0</formula>
    </cfRule>
    <cfRule type="cellIs" dxfId="130" priority="17" stopIfTrue="1" operator="greaterThan">
      <formula>0</formula>
    </cfRule>
    <cfRule type="cellIs" dxfId="129" priority="18" stopIfTrue="1" operator="greaterThan">
      <formula>0</formula>
    </cfRule>
  </conditionalFormatting>
  <conditionalFormatting sqref="K5:U18">
    <cfRule type="cellIs" dxfId="128" priority="13" stopIfTrue="1" operator="greaterThan">
      <formula>0</formula>
    </cfRule>
    <cfRule type="cellIs" dxfId="127" priority="14" stopIfTrue="1" operator="greaterThan">
      <formula>0</formula>
    </cfRule>
    <cfRule type="cellIs" dxfId="126" priority="15" stopIfTrue="1" operator="greaterThan">
      <formula>0</formula>
    </cfRule>
  </conditionalFormatting>
  <conditionalFormatting sqref="J4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J5:J18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E8" sqref="E8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28</v>
      </c>
      <c r="K1" s="87" t="s">
        <v>28</v>
      </c>
      <c r="L1" s="87" t="s">
        <v>28</v>
      </c>
      <c r="M1" s="87" t="s">
        <v>28</v>
      </c>
      <c r="N1" s="87" t="s">
        <v>28</v>
      </c>
      <c r="O1" s="87" t="s">
        <v>28</v>
      </c>
      <c r="P1" s="87" t="s">
        <v>28</v>
      </c>
      <c r="Q1" s="87" t="s">
        <v>28</v>
      </c>
      <c r="R1" s="87" t="s">
        <v>28</v>
      </c>
      <c r="S1" s="87" t="s">
        <v>28</v>
      </c>
      <c r="T1" s="87" t="s">
        <v>28</v>
      </c>
      <c r="U1" s="87" t="s">
        <v>28</v>
      </c>
    </row>
    <row r="2" spans="1:21" ht="29.25" customHeight="1" x14ac:dyDescent="0.25">
      <c r="A2" s="86" t="s">
        <v>39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6" t="s">
        <v>2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/>
      <c r="H4" s="78">
        <f>G4-(SUM(J4:U4))</f>
        <v>0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/>
      <c r="H5" s="78">
        <f>G5-(SUM(J5:U5))</f>
        <v>0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/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/>
      <c r="H8" s="78">
        <f t="shared" si="0"/>
        <v>0</v>
      </c>
      <c r="I8" s="79" t="str">
        <f t="shared" si="1"/>
        <v>OK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/>
      <c r="H9" s="78">
        <f t="shared" si="0"/>
        <v>0</v>
      </c>
      <c r="I9" s="79" t="str">
        <f t="shared" si="1"/>
        <v>OK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/>
      <c r="H11" s="78">
        <f t="shared" si="0"/>
        <v>0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/>
      <c r="H12" s="78">
        <f t="shared" si="0"/>
        <v>0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/>
      <c r="H13" s="78">
        <f t="shared" si="0"/>
        <v>0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/>
      <c r="H14" s="78">
        <f t="shared" si="0"/>
        <v>0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1</v>
      </c>
      <c r="H18" s="78">
        <f t="shared" si="0"/>
        <v>1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K4:U4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K5:U18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J4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J5:J18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2" width="14.5703125" style="23" customWidth="1"/>
    <col min="13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147</v>
      </c>
      <c r="K1" s="87" t="s">
        <v>148</v>
      </c>
      <c r="L1" s="87" t="s">
        <v>149</v>
      </c>
      <c r="M1" s="87" t="s">
        <v>28</v>
      </c>
      <c r="N1" s="87" t="s">
        <v>28</v>
      </c>
      <c r="O1" s="87" t="s">
        <v>28</v>
      </c>
      <c r="P1" s="87" t="s">
        <v>28</v>
      </c>
      <c r="Q1" s="87" t="s">
        <v>28</v>
      </c>
      <c r="R1" s="87" t="s">
        <v>28</v>
      </c>
      <c r="S1" s="87" t="s">
        <v>28</v>
      </c>
      <c r="T1" s="87" t="s">
        <v>28</v>
      </c>
      <c r="U1" s="87" t="s">
        <v>28</v>
      </c>
    </row>
    <row r="2" spans="1:21" ht="29.25" customHeight="1" x14ac:dyDescent="0.25">
      <c r="A2" s="86" t="s">
        <v>43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42123</v>
      </c>
      <c r="K3" s="75">
        <v>42129</v>
      </c>
      <c r="L3" s="75">
        <v>42123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8</v>
      </c>
      <c r="H4" s="78">
        <f>G4-(SUM(J4:U4))</f>
        <v>0</v>
      </c>
      <c r="I4" s="79" t="str">
        <f>IF(H4&lt;0,"ATENÇÃO","OK")</f>
        <v>OK</v>
      </c>
      <c r="J4" s="19">
        <v>8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v>10</v>
      </c>
      <c r="H5" s="78">
        <f>G5-(SUM(J5:U5))</f>
        <v>0</v>
      </c>
      <c r="I5" s="79" t="str">
        <f>IF(H5&lt;0,"ATENÇÃO","OK")</f>
        <v>OK</v>
      </c>
      <c r="J5" s="19">
        <v>10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/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/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30</v>
      </c>
      <c r="H8" s="78">
        <f t="shared" si="0"/>
        <v>0</v>
      </c>
      <c r="I8" s="79" t="str">
        <f t="shared" si="1"/>
        <v>OK</v>
      </c>
      <c r="J8" s="19">
        <v>0</v>
      </c>
      <c r="K8" s="19">
        <v>0</v>
      </c>
      <c r="L8" s="19">
        <v>30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10</v>
      </c>
      <c r="H9" s="78">
        <f t="shared" si="0"/>
        <v>5</v>
      </c>
      <c r="I9" s="79" t="str">
        <f t="shared" si="1"/>
        <v>OK</v>
      </c>
      <c r="J9" s="19">
        <v>0</v>
      </c>
      <c r="K9" s="19">
        <v>5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10</v>
      </c>
      <c r="H11" s="78">
        <f t="shared" si="0"/>
        <v>5</v>
      </c>
      <c r="I11" s="79" t="str">
        <f t="shared" si="1"/>
        <v>OK</v>
      </c>
      <c r="J11" s="19">
        <v>0</v>
      </c>
      <c r="K11" s="19">
        <v>5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v>5</v>
      </c>
      <c r="H12" s="78">
        <f t="shared" si="0"/>
        <v>3</v>
      </c>
      <c r="I12" s="79" t="str">
        <f t="shared" si="1"/>
        <v>OK</v>
      </c>
      <c r="J12" s="19">
        <v>0</v>
      </c>
      <c r="K12" s="19">
        <v>2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10</v>
      </c>
      <c r="H13" s="78">
        <f t="shared" si="0"/>
        <v>0</v>
      </c>
      <c r="I13" s="79" t="str">
        <f t="shared" si="1"/>
        <v>OK</v>
      </c>
      <c r="J13" s="19">
        <v>10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v>5</v>
      </c>
      <c r="H14" s="78">
        <f t="shared" si="0"/>
        <v>0</v>
      </c>
      <c r="I14" s="79" t="str">
        <f t="shared" si="1"/>
        <v>OK</v>
      </c>
      <c r="J14" s="19">
        <v>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1</v>
      </c>
      <c r="H18" s="78">
        <f t="shared" si="0"/>
        <v>1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M4:U4">
    <cfRule type="cellIs" dxfId="107" priority="22" stopIfTrue="1" operator="greaterThan">
      <formula>0</formula>
    </cfRule>
    <cfRule type="cellIs" dxfId="106" priority="23" stopIfTrue="1" operator="greaterThan">
      <formula>0</formula>
    </cfRule>
    <cfRule type="cellIs" dxfId="105" priority="24" stopIfTrue="1" operator="greaterThan">
      <formula>0</formula>
    </cfRule>
  </conditionalFormatting>
  <conditionalFormatting sqref="M5:U18">
    <cfRule type="cellIs" dxfId="104" priority="19" stopIfTrue="1" operator="greaterThan">
      <formula>0</formula>
    </cfRule>
    <cfRule type="cellIs" dxfId="103" priority="20" stopIfTrue="1" operator="greaterThan">
      <formula>0</formula>
    </cfRule>
    <cfRule type="cellIs" dxfId="102" priority="21" stopIfTrue="1" operator="greaterThan">
      <formula>0</formula>
    </cfRule>
  </conditionalFormatting>
  <conditionalFormatting sqref="K4:L4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K5:L18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J4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J5:J18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J15" sqref="J15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6.7109375" style="23" customWidth="1"/>
    <col min="14" max="15" width="16.7109375" style="24" customWidth="1"/>
    <col min="16" max="18" width="16.7109375" style="17" customWidth="1"/>
    <col min="19" max="19" width="16.7109375" style="25" customWidth="1"/>
    <col min="20" max="21" width="16.7109375" style="17" customWidth="1"/>
    <col min="22" max="16384" width="9.7109375" style="17"/>
  </cols>
  <sheetData>
    <row r="1" spans="1:21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150</v>
      </c>
      <c r="K1" s="87" t="s">
        <v>151</v>
      </c>
      <c r="L1" s="87" t="s">
        <v>152</v>
      </c>
      <c r="M1" s="87" t="s">
        <v>153</v>
      </c>
      <c r="N1" s="87" t="s">
        <v>154</v>
      </c>
      <c r="O1" s="87" t="s">
        <v>155</v>
      </c>
      <c r="P1" s="87" t="s">
        <v>168</v>
      </c>
      <c r="Q1" s="87" t="s">
        <v>169</v>
      </c>
      <c r="R1" s="87" t="s">
        <v>170</v>
      </c>
      <c r="S1" s="87" t="s">
        <v>171</v>
      </c>
      <c r="T1" s="87" t="s">
        <v>172</v>
      </c>
      <c r="U1" s="87" t="s">
        <v>173</v>
      </c>
    </row>
    <row r="2" spans="1:21" ht="29.25" customHeight="1" x14ac:dyDescent="0.25">
      <c r="A2" s="86" t="s">
        <v>41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42233</v>
      </c>
      <c r="K3" s="75">
        <v>42233</v>
      </c>
      <c r="L3" s="75">
        <v>42233</v>
      </c>
      <c r="M3" s="75">
        <v>42237</v>
      </c>
      <c r="N3" s="75">
        <v>42237</v>
      </c>
      <c r="O3" s="75">
        <v>42237</v>
      </c>
      <c r="P3" s="75">
        <v>42258</v>
      </c>
      <c r="Q3" s="75">
        <v>42258</v>
      </c>
      <c r="R3" s="75">
        <v>42284</v>
      </c>
      <c r="S3" s="132">
        <v>42309</v>
      </c>
      <c r="T3" s="132">
        <v>42309</v>
      </c>
      <c r="U3" s="132">
        <v>42309</v>
      </c>
    </row>
    <row r="4" spans="1:21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f>60+10</f>
        <v>70</v>
      </c>
      <c r="H4" s="78">
        <f>G4-(SUM(J4:U4))</f>
        <v>0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20</v>
      </c>
      <c r="Q4" s="19">
        <v>0</v>
      </c>
      <c r="R4" s="19">
        <v>1</v>
      </c>
      <c r="S4" s="19">
        <v>49</v>
      </c>
      <c r="T4" s="19">
        <v>0</v>
      </c>
      <c r="U4" s="19">
        <v>0</v>
      </c>
    </row>
    <row r="5" spans="1:21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v>26</v>
      </c>
      <c r="H5" s="78">
        <f>G5-(SUM(J5:U5))</f>
        <v>14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5</v>
      </c>
      <c r="Q5" s="19">
        <v>0</v>
      </c>
      <c r="R5" s="19">
        <v>0</v>
      </c>
      <c r="S5" s="19">
        <v>7</v>
      </c>
      <c r="T5" s="19">
        <v>0</v>
      </c>
      <c r="U5" s="19">
        <v>0</v>
      </c>
    </row>
    <row r="6" spans="1:21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>
        <v>4</v>
      </c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3</v>
      </c>
      <c r="Q6" s="19">
        <v>0</v>
      </c>
      <c r="R6" s="19">
        <v>0</v>
      </c>
      <c r="S6" s="19">
        <v>1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f>14+34</f>
        <v>48</v>
      </c>
      <c r="H7" s="78">
        <f>G7-(SUM(J7:U7))</f>
        <v>3</v>
      </c>
      <c r="I7" s="79" t="str">
        <f t="shared" si="1"/>
        <v>OK</v>
      </c>
      <c r="J7" s="19">
        <v>40</v>
      </c>
      <c r="K7" s="19">
        <v>0</v>
      </c>
      <c r="L7" s="19">
        <v>0</v>
      </c>
      <c r="M7" s="19">
        <v>5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f>400+45</f>
        <v>445</v>
      </c>
      <c r="H8" s="78">
        <f t="shared" si="0"/>
        <v>5</v>
      </c>
      <c r="I8" s="79" t="str">
        <f t="shared" si="1"/>
        <v>OK</v>
      </c>
      <c r="J8" s="19">
        <v>0</v>
      </c>
      <c r="K8" s="19">
        <v>350</v>
      </c>
      <c r="L8" s="19">
        <v>0</v>
      </c>
      <c r="M8" s="19">
        <v>0</v>
      </c>
      <c r="N8" s="19">
        <v>8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82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140</v>
      </c>
      <c r="H9" s="78">
        <f t="shared" si="0"/>
        <v>27</v>
      </c>
      <c r="I9" s="79" t="str">
        <f t="shared" si="1"/>
        <v>OK</v>
      </c>
      <c r="J9" s="19">
        <v>0</v>
      </c>
      <c r="K9" s="19">
        <v>0</v>
      </c>
      <c r="L9" s="19">
        <v>90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23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50</v>
      </c>
      <c r="H11" s="78">
        <f t="shared" si="0"/>
        <v>14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1</v>
      </c>
      <c r="P11" s="19">
        <v>0</v>
      </c>
      <c r="Q11" s="19">
        <v>20</v>
      </c>
      <c r="R11" s="19">
        <v>0</v>
      </c>
      <c r="S11" s="19">
        <v>0</v>
      </c>
      <c r="T11" s="19">
        <v>0</v>
      </c>
      <c r="U11" s="19">
        <v>15</v>
      </c>
    </row>
    <row r="12" spans="1:21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v>12</v>
      </c>
      <c r="H12" s="78">
        <f t="shared" si="0"/>
        <v>0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12</v>
      </c>
    </row>
    <row r="13" spans="1:21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22</v>
      </c>
      <c r="H13" s="78">
        <f t="shared" si="0"/>
        <v>16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5</v>
      </c>
      <c r="Q13" s="19">
        <v>0</v>
      </c>
      <c r="R13" s="19">
        <v>0</v>
      </c>
      <c r="S13" s="19">
        <v>1</v>
      </c>
      <c r="T13" s="19">
        <v>0</v>
      </c>
      <c r="U13" s="19">
        <v>0</v>
      </c>
    </row>
    <row r="14" spans="1:21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v>28</v>
      </c>
      <c r="H14" s="78">
        <f t="shared" si="0"/>
        <v>12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10</v>
      </c>
      <c r="Q14" s="19">
        <v>0</v>
      </c>
      <c r="R14" s="19">
        <v>0</v>
      </c>
      <c r="S14" s="19">
        <v>6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3</v>
      </c>
      <c r="H18" s="78">
        <f t="shared" si="0"/>
        <v>3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K4:U4">
    <cfRule type="cellIs" dxfId="89" priority="10" stopIfTrue="1" operator="greaterThan">
      <formula>0</formula>
    </cfRule>
    <cfRule type="cellIs" dxfId="88" priority="11" stopIfTrue="1" operator="greaterThan">
      <formula>0</formula>
    </cfRule>
    <cfRule type="cellIs" dxfId="87" priority="12" stopIfTrue="1" operator="greaterThan">
      <formula>0</formula>
    </cfRule>
  </conditionalFormatting>
  <conditionalFormatting sqref="K5:U18">
    <cfRule type="cellIs" dxfId="86" priority="7" stopIfTrue="1" operator="greaterThan">
      <formula>0</formula>
    </cfRule>
    <cfRule type="cellIs" dxfId="85" priority="8" stopIfTrue="1" operator="greaterThan">
      <formula>0</formula>
    </cfRule>
    <cfRule type="cellIs" dxfId="84" priority="9" stopIfTrue="1" operator="greaterThan">
      <formula>0</formula>
    </cfRule>
  </conditionalFormatting>
  <conditionalFormatting sqref="J4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J5:J18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N13" sqref="N13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156</v>
      </c>
      <c r="K1" s="87" t="s">
        <v>157</v>
      </c>
      <c r="L1" s="87" t="s">
        <v>181</v>
      </c>
      <c r="M1" s="87" t="s">
        <v>182</v>
      </c>
      <c r="N1" s="87" t="s">
        <v>183</v>
      </c>
      <c r="O1" s="87" t="s">
        <v>184</v>
      </c>
      <c r="P1" s="87" t="s">
        <v>185</v>
      </c>
      <c r="Q1" s="87" t="s">
        <v>186</v>
      </c>
      <c r="R1" s="87" t="s">
        <v>187</v>
      </c>
      <c r="S1" s="87" t="s">
        <v>28</v>
      </c>
      <c r="T1" s="87" t="s">
        <v>28</v>
      </c>
      <c r="U1" s="87" t="s">
        <v>28</v>
      </c>
    </row>
    <row r="2" spans="1:21" ht="29.25" customHeight="1" x14ac:dyDescent="0.25">
      <c r="A2" s="86" t="s">
        <v>40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6" t="s">
        <v>2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10</v>
      </c>
      <c r="H4" s="78">
        <f>G4-(SUM(J4:U4))</f>
        <v>0</v>
      </c>
      <c r="I4" s="79" t="str">
        <f>IF(H4&lt;0,"ATENÇÃO","OK")</f>
        <v>OK</v>
      </c>
      <c r="J4" s="19">
        <v>0</v>
      </c>
      <c r="K4" s="19">
        <v>0</v>
      </c>
      <c r="L4" s="19">
        <v>2</v>
      </c>
      <c r="M4" s="19">
        <v>0</v>
      </c>
      <c r="N4" s="19">
        <v>5</v>
      </c>
      <c r="O4" s="19">
        <v>0</v>
      </c>
      <c r="P4" s="19">
        <v>0</v>
      </c>
      <c r="Q4" s="19">
        <v>3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v>10</v>
      </c>
      <c r="H5" s="78">
        <f>G5-(SUM(J5:U5))</f>
        <v>0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10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>
        <v>10</v>
      </c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10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v>120</v>
      </c>
      <c r="H7" s="78">
        <f t="shared" si="0"/>
        <v>0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120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350</v>
      </c>
      <c r="H8" s="78">
        <f t="shared" si="0"/>
        <v>0</v>
      </c>
      <c r="I8" s="79" t="str">
        <f t="shared" si="1"/>
        <v>OK</v>
      </c>
      <c r="J8" s="19">
        <v>50</v>
      </c>
      <c r="K8" s="19">
        <v>0</v>
      </c>
      <c r="L8" s="19">
        <v>0</v>
      </c>
      <c r="M8" s="19">
        <v>0</v>
      </c>
      <c r="N8" s="19">
        <v>0</v>
      </c>
      <c r="O8" s="19">
        <v>300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50</v>
      </c>
      <c r="H9" s="78">
        <f t="shared" si="0"/>
        <v>0</v>
      </c>
      <c r="I9" s="79" t="str">
        <f t="shared" si="1"/>
        <v>OK</v>
      </c>
      <c r="J9" s="19">
        <v>0</v>
      </c>
      <c r="K9" s="19">
        <v>0</v>
      </c>
      <c r="L9" s="19">
        <v>0</v>
      </c>
      <c r="M9" s="19">
        <v>6</v>
      </c>
      <c r="N9" s="19">
        <v>0</v>
      </c>
      <c r="O9" s="19">
        <v>0</v>
      </c>
      <c r="P9" s="19">
        <v>38</v>
      </c>
      <c r="Q9" s="19">
        <v>0</v>
      </c>
      <c r="R9" s="19">
        <v>6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v>8</v>
      </c>
      <c r="H11" s="78">
        <f t="shared" si="0"/>
        <v>2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3</v>
      </c>
      <c r="N11" s="19">
        <v>0</v>
      </c>
      <c r="O11" s="19">
        <v>0</v>
      </c>
      <c r="P11" s="19">
        <v>3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v>4</v>
      </c>
      <c r="H12" s="78">
        <f t="shared" si="0"/>
        <v>0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1</v>
      </c>
      <c r="N12" s="19">
        <v>0</v>
      </c>
      <c r="O12" s="19">
        <v>0</v>
      </c>
      <c r="P12" s="19">
        <v>3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10</v>
      </c>
      <c r="H13" s="78">
        <f t="shared" si="0"/>
        <v>0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10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v>10</v>
      </c>
      <c r="H14" s="78">
        <f t="shared" si="0"/>
        <v>0</v>
      </c>
      <c r="I14" s="79" t="str">
        <f t="shared" si="1"/>
        <v>OK</v>
      </c>
      <c r="J14" s="19">
        <v>0</v>
      </c>
      <c r="K14" s="19">
        <v>0</v>
      </c>
      <c r="L14" s="19">
        <v>1</v>
      </c>
      <c r="M14" s="19">
        <v>0</v>
      </c>
      <c r="N14" s="19">
        <v>6</v>
      </c>
      <c r="O14" s="19">
        <v>0</v>
      </c>
      <c r="P14" s="19">
        <v>0</v>
      </c>
      <c r="Q14" s="19">
        <v>3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5</v>
      </c>
      <c r="H18" s="78">
        <f t="shared" si="0"/>
        <v>2</v>
      </c>
      <c r="I18" s="79" t="str">
        <f t="shared" si="1"/>
        <v>OK</v>
      </c>
      <c r="J18" s="19">
        <v>0</v>
      </c>
      <c r="K18" s="19">
        <v>3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S1:S2"/>
    <mergeCell ref="L1:L2"/>
  </mergeCells>
  <conditionalFormatting sqref="S4:U4">
    <cfRule type="cellIs" dxfId="77" priority="34" stopIfTrue="1" operator="greaterThan">
      <formula>0</formula>
    </cfRule>
    <cfRule type="cellIs" dxfId="76" priority="35" stopIfTrue="1" operator="greaterThan">
      <formula>0</formula>
    </cfRule>
    <cfRule type="cellIs" dxfId="75" priority="36" stopIfTrue="1" operator="greaterThan">
      <formula>0</formula>
    </cfRule>
  </conditionalFormatting>
  <conditionalFormatting sqref="S5:U18">
    <cfRule type="cellIs" dxfId="74" priority="31" stopIfTrue="1" operator="greaterThan">
      <formula>0</formula>
    </cfRule>
    <cfRule type="cellIs" dxfId="73" priority="32" stopIfTrue="1" operator="greaterThan">
      <formula>0</formula>
    </cfRule>
    <cfRule type="cellIs" dxfId="72" priority="33" stopIfTrue="1" operator="greaterThan">
      <formula>0</formula>
    </cfRule>
  </conditionalFormatting>
  <conditionalFormatting sqref="K4:R4">
    <cfRule type="cellIs" dxfId="17" priority="10" stopIfTrue="1" operator="greaterThan">
      <formula>0</formula>
    </cfRule>
    <cfRule type="cellIs" dxfId="16" priority="11" stopIfTrue="1" operator="greaterThan">
      <formula>0</formula>
    </cfRule>
    <cfRule type="cellIs" dxfId="15" priority="12" stopIfTrue="1" operator="greaterThan">
      <formula>0</formula>
    </cfRule>
  </conditionalFormatting>
  <conditionalFormatting sqref="K5:R18">
    <cfRule type="cellIs" dxfId="14" priority="7" stopIfTrue="1" operator="greaterThan">
      <formula>0</formula>
    </cfRule>
    <cfRule type="cellIs" dxfId="13" priority="8" stopIfTrue="1" operator="greaterThan">
      <formula>0</formula>
    </cfRule>
    <cfRule type="cellIs" dxfId="12" priority="9" stopIfTrue="1" operator="greaterThan">
      <formula>0</formula>
    </cfRule>
  </conditionalFormatting>
  <conditionalFormatting sqref="J4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J5:J18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0"/>
  <sheetViews>
    <sheetView zoomScale="80" zoomScaleNormal="80" workbookViewId="0">
      <selection activeCell="L12" sqref="L12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0" width="11.85546875" style="23" customWidth="1"/>
    <col min="11" max="11" width="13.140625" style="23" customWidth="1"/>
    <col min="12" max="12" width="12" style="23" customWidth="1"/>
    <col min="13" max="14" width="13.28515625" style="24" customWidth="1"/>
    <col min="15" max="15" width="11.85546875" style="17" customWidth="1"/>
    <col min="16" max="17" width="10.5703125" style="17" bestFit="1" customWidth="1"/>
    <col min="18" max="18" width="10.5703125" style="25" bestFit="1" customWidth="1"/>
    <col min="19" max="20" width="10.5703125" style="17" bestFit="1" customWidth="1"/>
    <col min="21" max="16384" width="9.7109375" style="17"/>
  </cols>
  <sheetData>
    <row r="1" spans="1:20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158</v>
      </c>
      <c r="K1" s="87" t="s">
        <v>159</v>
      </c>
      <c r="L1" s="87" t="s">
        <v>160</v>
      </c>
      <c r="M1" s="87" t="s">
        <v>178</v>
      </c>
      <c r="N1" s="87" t="s">
        <v>179</v>
      </c>
      <c r="O1" s="87" t="s">
        <v>180</v>
      </c>
      <c r="P1" s="87" t="s">
        <v>28</v>
      </c>
      <c r="Q1" s="87" t="s">
        <v>28</v>
      </c>
      <c r="R1" s="87" t="s">
        <v>28</v>
      </c>
      <c r="S1" s="87" t="s">
        <v>28</v>
      </c>
      <c r="T1" s="87" t="s">
        <v>28</v>
      </c>
    </row>
    <row r="2" spans="1:20" ht="29.25" customHeight="1" x14ac:dyDescent="0.25">
      <c r="A2" s="86" t="s">
        <v>42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0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42121</v>
      </c>
      <c r="K3" s="75">
        <v>42121</v>
      </c>
      <c r="L3" s="75">
        <v>42121</v>
      </c>
      <c r="M3" s="75">
        <v>42303</v>
      </c>
      <c r="N3" s="75">
        <v>42305</v>
      </c>
      <c r="O3" s="75">
        <v>42313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</row>
    <row r="4" spans="1:20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f>29+5</f>
        <v>34</v>
      </c>
      <c r="H4" s="78">
        <f>G4-(SUM(J4:T4))</f>
        <v>5</v>
      </c>
      <c r="I4" s="79" t="str">
        <f>IF(H4&lt;0,"ATENÇÃO","OK")</f>
        <v>OK</v>
      </c>
      <c r="J4" s="19">
        <v>0</v>
      </c>
      <c r="K4" s="19">
        <v>29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</row>
    <row r="5" spans="1:20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v>9</v>
      </c>
      <c r="H5" s="78">
        <f>G5-(SUM(J5:T5))</f>
        <v>0</v>
      </c>
      <c r="I5" s="79" t="str">
        <f>IF(H5&lt;0,"ATENÇÃO","OK")</f>
        <v>OK</v>
      </c>
      <c r="J5" s="19">
        <v>0</v>
      </c>
      <c r="K5" s="19">
        <v>2</v>
      </c>
      <c r="L5" s="19">
        <v>0</v>
      </c>
      <c r="M5" s="19">
        <v>0</v>
      </c>
      <c r="N5" s="19">
        <v>0</v>
      </c>
      <c r="O5" s="19">
        <v>7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</row>
    <row r="6" spans="1:20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>
        <v>9</v>
      </c>
      <c r="H6" s="78">
        <f>G6-(SUM(J6:T6))</f>
        <v>0</v>
      </c>
      <c r="I6" s="79" t="str">
        <f t="shared" ref="I6:I18" si="0">IF(H6&lt;0,"ATENÇÃO","OK")</f>
        <v>OK</v>
      </c>
      <c r="J6" s="19">
        <v>0</v>
      </c>
      <c r="K6" s="19">
        <v>5</v>
      </c>
      <c r="L6" s="19">
        <v>0</v>
      </c>
      <c r="M6" s="19">
        <v>0</v>
      </c>
      <c r="N6" s="19">
        <v>0</v>
      </c>
      <c r="O6" s="19">
        <v>4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</row>
    <row r="7" spans="1:20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v>300</v>
      </c>
      <c r="H7" s="78">
        <f>G7-(SUM(J7:T7))</f>
        <v>99</v>
      </c>
      <c r="I7" s="79" t="str">
        <f t="shared" si="0"/>
        <v>OK</v>
      </c>
      <c r="J7" s="19">
        <v>0</v>
      </c>
      <c r="K7" s="19">
        <v>100</v>
      </c>
      <c r="L7" s="19">
        <v>0</v>
      </c>
      <c r="M7" s="19">
        <v>0</v>
      </c>
      <c r="N7" s="19">
        <v>0</v>
      </c>
      <c r="O7" s="19">
        <v>101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</row>
    <row r="8" spans="1:20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f>210-6</f>
        <v>204</v>
      </c>
      <c r="H8" s="78">
        <f>G8-(SUM(J8:T8))</f>
        <v>108</v>
      </c>
      <c r="I8" s="79" t="str">
        <f t="shared" si="0"/>
        <v>OK</v>
      </c>
      <c r="J8" s="19">
        <v>37</v>
      </c>
      <c r="K8" s="19">
        <v>0</v>
      </c>
      <c r="L8" s="19">
        <v>0</v>
      </c>
      <c r="M8" s="19">
        <v>0</v>
      </c>
      <c r="N8" s="19">
        <v>59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</row>
    <row r="9" spans="1:20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37</v>
      </c>
      <c r="H9" s="78">
        <f>G9-(SUM(J9:T9))</f>
        <v>0</v>
      </c>
      <c r="I9" s="79" t="str">
        <f t="shared" si="0"/>
        <v>OK</v>
      </c>
      <c r="J9" s="19">
        <v>0</v>
      </c>
      <c r="K9" s="19">
        <v>0</v>
      </c>
      <c r="L9" s="19">
        <v>26</v>
      </c>
      <c r="M9" s="19">
        <v>11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</row>
    <row r="10" spans="1:20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</row>
    <row r="11" spans="1:20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f>27+10</f>
        <v>37</v>
      </c>
      <c r="H11" s="78">
        <f>G11-(SUM(J11:T11))</f>
        <v>0</v>
      </c>
      <c r="I11" s="79" t="str">
        <f t="shared" si="0"/>
        <v>OK</v>
      </c>
      <c r="J11" s="19">
        <v>0</v>
      </c>
      <c r="K11" s="19">
        <v>0</v>
      </c>
      <c r="L11" s="19">
        <v>27</v>
      </c>
      <c r="M11" s="19">
        <v>10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</row>
    <row r="12" spans="1:20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v>21</v>
      </c>
      <c r="H12" s="78">
        <f>G12-(SUM(J12:T12))</f>
        <v>0</v>
      </c>
      <c r="I12" s="79" t="str">
        <f t="shared" si="0"/>
        <v>OK</v>
      </c>
      <c r="J12" s="19">
        <v>0</v>
      </c>
      <c r="K12" s="19">
        <v>0</v>
      </c>
      <c r="L12" s="19">
        <v>15</v>
      </c>
      <c r="M12" s="19">
        <v>6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</row>
    <row r="13" spans="1:20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1</v>
      </c>
      <c r="H13" s="78">
        <f>G13-(SUM(J13:T13))</f>
        <v>0</v>
      </c>
      <c r="I13" s="79" t="str">
        <f t="shared" si="0"/>
        <v>OK</v>
      </c>
      <c r="J13" s="19">
        <v>0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</row>
    <row r="14" spans="1:20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v>9</v>
      </c>
      <c r="H14" s="78">
        <f>G14-(SUM(J14:T14))</f>
        <v>0</v>
      </c>
      <c r="I14" s="79" t="str">
        <f t="shared" si="0"/>
        <v>OK</v>
      </c>
      <c r="J14" s="19">
        <v>0</v>
      </c>
      <c r="K14" s="19">
        <v>9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</row>
    <row r="15" spans="1:20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</row>
    <row r="16" spans="1:20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>G16-(SUM(J16:T16))</f>
        <v>0</v>
      </c>
      <c r="I16" s="79" t="str">
        <f t="shared" si="0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</row>
    <row r="17" spans="1:20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>G17-(SUM(J17:T17))</f>
        <v>0</v>
      </c>
      <c r="I17" s="79" t="str">
        <f t="shared" si="0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</row>
    <row r="18" spans="1:20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2</v>
      </c>
      <c r="H18" s="78">
        <f>G18-(SUM(J18:T18))</f>
        <v>2</v>
      </c>
      <c r="I18" s="79" t="str">
        <f t="shared" si="0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</row>
    <row r="20" spans="1:20" ht="30" x14ac:dyDescent="0.25">
      <c r="D20" s="26" t="s">
        <v>70</v>
      </c>
    </row>
  </sheetData>
  <mergeCells count="21">
    <mergeCell ref="S1:S2"/>
    <mergeCell ref="T1:T2"/>
    <mergeCell ref="A2:I2"/>
    <mergeCell ref="A4:A6"/>
    <mergeCell ref="B4:B6"/>
    <mergeCell ref="M1:M2"/>
    <mergeCell ref="N1:N2"/>
    <mergeCell ref="O1:O2"/>
    <mergeCell ref="P1:P2"/>
    <mergeCell ref="Q1:Q2"/>
    <mergeCell ref="A1:C1"/>
    <mergeCell ref="D1:F1"/>
    <mergeCell ref="G1:I1"/>
    <mergeCell ref="J1:J2"/>
    <mergeCell ref="K1:K2"/>
    <mergeCell ref="A11:A12"/>
    <mergeCell ref="B11:B12"/>
    <mergeCell ref="A13:A14"/>
    <mergeCell ref="B13:B14"/>
    <mergeCell ref="R1:R2"/>
    <mergeCell ref="L1:L2"/>
  </mergeCells>
  <conditionalFormatting sqref="P4:T4 K4:N7 K8:O18">
    <cfRule type="cellIs" dxfId="59" priority="40" stopIfTrue="1" operator="greaterThan">
      <formula>0</formula>
    </cfRule>
    <cfRule type="cellIs" dxfId="58" priority="41" stopIfTrue="1" operator="greaterThan">
      <formula>0</formula>
    </cfRule>
    <cfRule type="cellIs" dxfId="57" priority="42" stopIfTrue="1" operator="greaterThan">
      <formula>0</formula>
    </cfRule>
  </conditionalFormatting>
  <conditionalFormatting sqref="P5:T18">
    <cfRule type="cellIs" dxfId="56" priority="37" stopIfTrue="1" operator="greaterThan">
      <formula>0</formula>
    </cfRule>
    <cfRule type="cellIs" dxfId="55" priority="38" stopIfTrue="1" operator="greaterThan">
      <formula>0</formula>
    </cfRule>
    <cfRule type="cellIs" dxfId="54" priority="39" stopIfTrue="1" operator="greaterThan">
      <formula>0</formula>
    </cfRule>
  </conditionalFormatting>
  <conditionalFormatting sqref="J4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J5:J18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O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O5:O7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0"/>
  <sheetViews>
    <sheetView zoomScale="80" zoomScaleNormal="80" workbookViewId="0">
      <selection activeCell="J12" sqref="J12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2" width="11.5703125" style="23" bestFit="1" customWidth="1"/>
    <col min="13" max="13" width="11.5703125" style="24" bestFit="1" customWidth="1"/>
    <col min="14" max="14" width="10.5703125" style="24" bestFit="1" customWidth="1"/>
    <col min="15" max="15" width="10.5703125" style="17" bestFit="1" customWidth="1"/>
    <col min="16" max="16" width="10.5703125" style="25" bestFit="1" customWidth="1"/>
    <col min="17" max="18" width="10.5703125" style="17" bestFit="1" customWidth="1"/>
    <col min="19" max="16384" width="9.7109375" style="17"/>
  </cols>
  <sheetData>
    <row r="1" spans="1:18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161</v>
      </c>
      <c r="K1" s="87" t="s">
        <v>162</v>
      </c>
      <c r="L1" s="87" t="s">
        <v>163</v>
      </c>
      <c r="M1" s="87" t="s">
        <v>164</v>
      </c>
      <c r="N1" s="87" t="s">
        <v>165</v>
      </c>
      <c r="O1" s="87" t="s">
        <v>28</v>
      </c>
      <c r="P1" s="87" t="s">
        <v>28</v>
      </c>
      <c r="Q1" s="87" t="s">
        <v>28</v>
      </c>
      <c r="R1" s="87" t="s">
        <v>28</v>
      </c>
    </row>
    <row r="2" spans="1:18" ht="29.25" customHeight="1" x14ac:dyDescent="0.25">
      <c r="A2" s="86" t="s">
        <v>44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</row>
    <row r="3" spans="1:18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5">
        <v>42117</v>
      </c>
      <c r="K3" s="75">
        <v>42145</v>
      </c>
      <c r="L3" s="75">
        <v>42145</v>
      </c>
      <c r="M3" s="75">
        <v>42234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</row>
    <row r="4" spans="1:18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>
        <v>30</v>
      </c>
      <c r="H4" s="78">
        <f>G4-(SUM(J4:R4))</f>
        <v>4</v>
      </c>
      <c r="I4" s="79" t="str">
        <f>IF(H4&lt;0,"ATENÇÃO","OK")</f>
        <v>OK</v>
      </c>
      <c r="J4" s="19">
        <v>0</v>
      </c>
      <c r="K4" s="19">
        <v>16</v>
      </c>
      <c r="L4" s="19">
        <v>0</v>
      </c>
      <c r="M4" s="19">
        <v>0</v>
      </c>
      <c r="N4" s="19">
        <v>10</v>
      </c>
      <c r="O4" s="19">
        <v>0</v>
      </c>
      <c r="P4" s="19">
        <v>0</v>
      </c>
      <c r="Q4" s="19">
        <v>0</v>
      </c>
      <c r="R4" s="19">
        <v>0</v>
      </c>
    </row>
    <row r="5" spans="1:18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>
        <v>30</v>
      </c>
      <c r="H5" s="78">
        <f>G5-(SUM(J5:R5))</f>
        <v>25</v>
      </c>
      <c r="I5" s="79" t="str">
        <f>IF(H5&lt;0,"ATENÇÃO","OK")</f>
        <v>OK</v>
      </c>
      <c r="J5" s="19">
        <v>0</v>
      </c>
      <c r="K5" s="19">
        <v>1</v>
      </c>
      <c r="L5" s="19">
        <v>0</v>
      </c>
      <c r="M5" s="19">
        <v>0</v>
      </c>
      <c r="N5" s="19">
        <v>4</v>
      </c>
      <c r="O5" s="19">
        <v>0</v>
      </c>
      <c r="P5" s="19">
        <v>0</v>
      </c>
      <c r="Q5" s="19">
        <v>0</v>
      </c>
      <c r="R5" s="19">
        <v>0</v>
      </c>
    </row>
    <row r="6" spans="1:18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>
        <v>30</v>
      </c>
      <c r="H6" s="78">
        <f>G6-(SUM(J6:R6))</f>
        <v>30</v>
      </c>
      <c r="I6" s="79" t="str">
        <f t="shared" ref="I6:I18" si="0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</row>
    <row r="7" spans="1:18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f>600-12-34</f>
        <v>554</v>
      </c>
      <c r="H7" s="78">
        <f>G7-(SUM(J7:R7))</f>
        <v>554</v>
      </c>
      <c r="I7" s="79" t="str">
        <f t="shared" si="0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</row>
    <row r="8" spans="1:18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>
        <v>500</v>
      </c>
      <c r="H8" s="78">
        <f>G8-(SUM(J8:R8))</f>
        <v>410</v>
      </c>
      <c r="I8" s="79" t="str">
        <f t="shared" si="0"/>
        <v>OK</v>
      </c>
      <c r="J8" s="19">
        <v>0</v>
      </c>
      <c r="K8" s="19">
        <v>0</v>
      </c>
      <c r="L8" s="19">
        <v>0</v>
      </c>
      <c r="M8" s="19">
        <v>90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</row>
    <row r="9" spans="1:18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>
        <v>60</v>
      </c>
      <c r="H9" s="78">
        <f>G9-(SUM(J9:R9))</f>
        <v>0</v>
      </c>
      <c r="I9" s="79" t="str">
        <f t="shared" si="0"/>
        <v>OK</v>
      </c>
      <c r="J9" s="19">
        <v>60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</row>
    <row r="10" spans="1:18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</row>
    <row r="11" spans="1:18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>
        <f>30-10</f>
        <v>20</v>
      </c>
      <c r="H11" s="78">
        <f>G11-(SUM(J11:R11))</f>
        <v>19</v>
      </c>
      <c r="I11" s="79" t="str">
        <f t="shared" si="0"/>
        <v>OK</v>
      </c>
      <c r="J11" s="19">
        <v>0</v>
      </c>
      <c r="K11" s="19">
        <v>0</v>
      </c>
      <c r="L11" s="19">
        <v>1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</row>
    <row r="12" spans="1:18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>
        <v>5</v>
      </c>
      <c r="H12" s="78">
        <f>G12-(SUM(J12:R12))</f>
        <v>4</v>
      </c>
      <c r="I12" s="79" t="str">
        <f t="shared" si="0"/>
        <v>OK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</row>
    <row r="13" spans="1:18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>
        <v>30</v>
      </c>
      <c r="H13" s="78">
        <f>G13-(SUM(J13:R13))</f>
        <v>25</v>
      </c>
      <c r="I13" s="79" t="str">
        <f t="shared" si="0"/>
        <v>OK</v>
      </c>
      <c r="J13" s="19">
        <v>0</v>
      </c>
      <c r="K13" s="19">
        <v>1</v>
      </c>
      <c r="L13" s="19">
        <v>0</v>
      </c>
      <c r="M13" s="19">
        <v>0</v>
      </c>
      <c r="N13" s="19">
        <v>4</v>
      </c>
      <c r="O13" s="19">
        <v>0</v>
      </c>
      <c r="P13" s="19">
        <v>0</v>
      </c>
      <c r="Q13" s="19">
        <v>0</v>
      </c>
      <c r="R13" s="19">
        <v>0</v>
      </c>
    </row>
    <row r="14" spans="1:18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>
        <v>30</v>
      </c>
      <c r="H14" s="78">
        <f>G14-(SUM(J14:R14))</f>
        <v>0</v>
      </c>
      <c r="I14" s="79" t="str">
        <f t="shared" si="0"/>
        <v>OK</v>
      </c>
      <c r="J14" s="19">
        <v>0</v>
      </c>
      <c r="K14" s="19">
        <v>20</v>
      </c>
      <c r="L14" s="19">
        <v>0</v>
      </c>
      <c r="M14" s="19">
        <v>0</v>
      </c>
      <c r="N14" s="19">
        <v>10</v>
      </c>
      <c r="O14" s="19">
        <v>0</v>
      </c>
      <c r="P14" s="19">
        <v>0</v>
      </c>
      <c r="Q14" s="19">
        <v>0</v>
      </c>
      <c r="R14" s="19">
        <v>0</v>
      </c>
    </row>
    <row r="15" spans="1:18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</row>
    <row r="16" spans="1:18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>G16-(SUM(J16:R16))</f>
        <v>0</v>
      </c>
      <c r="I16" s="79" t="str">
        <f t="shared" si="0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</row>
    <row r="17" spans="1:18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>G17-(SUM(J17:R17))</f>
        <v>0</v>
      </c>
      <c r="I17" s="79" t="str">
        <f t="shared" si="0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</row>
    <row r="18" spans="1:18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>
        <v>5</v>
      </c>
      <c r="H18" s="78">
        <f>G18-(SUM(J18:R18))</f>
        <v>5</v>
      </c>
      <c r="I18" s="79" t="str">
        <f t="shared" si="0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</row>
    <row r="20" spans="1:18" ht="30" x14ac:dyDescent="0.25">
      <c r="D20" s="26" t="s">
        <v>70</v>
      </c>
    </row>
  </sheetData>
  <mergeCells count="19">
    <mergeCell ref="Q1:Q2"/>
    <mergeCell ref="R1:R2"/>
    <mergeCell ref="A2:I2"/>
    <mergeCell ref="A4:A6"/>
    <mergeCell ref="B4:B6"/>
    <mergeCell ref="L1:L2"/>
    <mergeCell ref="M1:M2"/>
    <mergeCell ref="N1:N2"/>
    <mergeCell ref="O1:O2"/>
    <mergeCell ref="A1:C1"/>
    <mergeCell ref="D1:F1"/>
    <mergeCell ref="G1:I1"/>
    <mergeCell ref="J1:J2"/>
    <mergeCell ref="A11:A12"/>
    <mergeCell ref="B11:B12"/>
    <mergeCell ref="A13:A14"/>
    <mergeCell ref="B13:B14"/>
    <mergeCell ref="P1:P2"/>
    <mergeCell ref="K1:K2"/>
  </mergeCells>
  <conditionalFormatting sqref="O4:R4">
    <cfRule type="cellIs" dxfId="41" priority="28" stopIfTrue="1" operator="greaterThan">
      <formula>0</formula>
    </cfRule>
    <cfRule type="cellIs" dxfId="40" priority="29" stopIfTrue="1" operator="greaterThan">
      <formula>0</formula>
    </cfRule>
    <cfRule type="cellIs" dxfId="39" priority="30" stopIfTrue="1" operator="greaterThan">
      <formula>0</formula>
    </cfRule>
  </conditionalFormatting>
  <conditionalFormatting sqref="O5:R18">
    <cfRule type="cellIs" dxfId="38" priority="25" stopIfTrue="1" operator="greaterThan">
      <formula>0</formula>
    </cfRule>
    <cfRule type="cellIs" dxfId="37" priority="26" stopIfTrue="1" operator="greaterThan">
      <formula>0</formula>
    </cfRule>
    <cfRule type="cellIs" dxfId="36" priority="27" stopIfTrue="1" operator="greaterThan">
      <formula>0</formula>
    </cfRule>
  </conditionalFormatting>
  <conditionalFormatting sqref="J4:N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J5:N18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"/>
  <sheetViews>
    <sheetView zoomScale="80" zoomScaleNormal="80" workbookViewId="0">
      <selection activeCell="G7" sqref="G7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1.28515625" style="21" customWidth="1"/>
    <col min="8" max="8" width="13.28515625" style="3" customWidth="1"/>
    <col min="9" max="9" width="12.5703125" style="22" customWidth="1"/>
    <col min="10" max="13" width="10.5703125" style="23" bestFit="1" customWidth="1"/>
    <col min="14" max="15" width="10.5703125" style="24" bestFit="1" customWidth="1"/>
    <col min="16" max="18" width="10.5703125" style="17" bestFit="1" customWidth="1"/>
    <col min="19" max="19" width="10.5703125" style="25" bestFit="1" customWidth="1"/>
    <col min="20" max="21" width="10.5703125" style="17" bestFit="1" customWidth="1"/>
    <col min="22" max="16384" width="9.7109375" style="17"/>
  </cols>
  <sheetData>
    <row r="1" spans="1:21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7" t="s">
        <v>28</v>
      </c>
      <c r="K1" s="87" t="s">
        <v>28</v>
      </c>
      <c r="L1" s="87" t="s">
        <v>28</v>
      </c>
      <c r="M1" s="87" t="s">
        <v>28</v>
      </c>
      <c r="N1" s="87" t="s">
        <v>28</v>
      </c>
      <c r="O1" s="87" t="s">
        <v>28</v>
      </c>
      <c r="P1" s="87" t="s">
        <v>28</v>
      </c>
      <c r="Q1" s="87" t="s">
        <v>28</v>
      </c>
      <c r="R1" s="87" t="s">
        <v>28</v>
      </c>
      <c r="S1" s="87" t="s">
        <v>28</v>
      </c>
      <c r="T1" s="87" t="s">
        <v>28</v>
      </c>
      <c r="U1" s="87" t="s">
        <v>28</v>
      </c>
    </row>
    <row r="2" spans="1:21" ht="29.25" customHeight="1" x14ac:dyDescent="0.25">
      <c r="A2" s="86" t="s">
        <v>167</v>
      </c>
      <c r="B2" s="86"/>
      <c r="C2" s="86"/>
      <c r="D2" s="86"/>
      <c r="E2" s="86"/>
      <c r="F2" s="86"/>
      <c r="G2" s="86"/>
      <c r="H2" s="86"/>
      <c r="I2" s="86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s="18" customFormat="1" ht="45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0</v>
      </c>
      <c r="I3" s="70" t="s">
        <v>7</v>
      </c>
      <c r="J3" s="76" t="s">
        <v>2</v>
      </c>
      <c r="K3" s="76" t="s">
        <v>2</v>
      </c>
      <c r="L3" s="76" t="s">
        <v>2</v>
      </c>
      <c r="M3" s="76" t="s">
        <v>2</v>
      </c>
      <c r="N3" s="76" t="s">
        <v>2</v>
      </c>
      <c r="O3" s="76" t="s">
        <v>2</v>
      </c>
      <c r="P3" s="76" t="s">
        <v>2</v>
      </c>
      <c r="Q3" s="76" t="s">
        <v>2</v>
      </c>
      <c r="R3" s="76" t="s">
        <v>2</v>
      </c>
      <c r="S3" s="76" t="s">
        <v>2</v>
      </c>
      <c r="T3" s="76" t="s">
        <v>2</v>
      </c>
      <c r="U3" s="76" t="s">
        <v>2</v>
      </c>
    </row>
    <row r="4" spans="1:21" ht="30" x14ac:dyDescent="0.25">
      <c r="A4" s="91" t="s">
        <v>63</v>
      </c>
      <c r="B4" s="89">
        <v>1</v>
      </c>
      <c r="C4" s="77">
        <v>1</v>
      </c>
      <c r="D4" s="27" t="s">
        <v>47</v>
      </c>
      <c r="E4" s="28" t="s">
        <v>62</v>
      </c>
      <c r="F4" s="29">
        <v>350</v>
      </c>
      <c r="G4" s="37"/>
      <c r="H4" s="78">
        <f>G4-(SUM(J4:U4))</f>
        <v>0</v>
      </c>
      <c r="I4" s="79" t="str">
        <f>IF(H4&lt;0,"ATENÇÃO","OK")</f>
        <v>OK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</row>
    <row r="5" spans="1:21" ht="30" x14ac:dyDescent="0.25">
      <c r="A5" s="91"/>
      <c r="B5" s="89"/>
      <c r="C5" s="80">
        <v>2</v>
      </c>
      <c r="D5" s="30" t="s">
        <v>48</v>
      </c>
      <c r="E5" s="28" t="s">
        <v>62</v>
      </c>
      <c r="F5" s="29">
        <v>230</v>
      </c>
      <c r="G5" s="37"/>
      <c r="H5" s="78">
        <f>G5-(SUM(J5:U5))</f>
        <v>0</v>
      </c>
      <c r="I5" s="79" t="str">
        <f>IF(H5&lt;0,"ATENÇÃO","OK")</f>
        <v>OK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ht="30" x14ac:dyDescent="0.25">
      <c r="A6" s="91"/>
      <c r="B6" s="89"/>
      <c r="C6" s="31">
        <v>3</v>
      </c>
      <c r="D6" s="31" t="s">
        <v>49</v>
      </c>
      <c r="E6" s="31" t="s">
        <v>62</v>
      </c>
      <c r="F6" s="35">
        <v>290</v>
      </c>
      <c r="G6" s="38"/>
      <c r="H6" s="78">
        <f t="shared" ref="H6:H18" si="0">G6-(SUM(J6:U6))</f>
        <v>0</v>
      </c>
      <c r="I6" s="79" t="str">
        <f t="shared" ref="I6:I18" si="1">IF(H6&lt;0,"ATENÇÃO","OK")</f>
        <v>OK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8">
        <v>12</v>
      </c>
      <c r="H7" s="78">
        <f t="shared" si="0"/>
        <v>12</v>
      </c>
      <c r="I7" s="79" t="str">
        <f t="shared" si="1"/>
        <v>OK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8"/>
      <c r="H8" s="78">
        <f t="shared" si="0"/>
        <v>0</v>
      </c>
      <c r="I8" s="79" t="str">
        <f t="shared" si="1"/>
        <v>OK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8"/>
      <c r="H9" s="78">
        <f t="shared" si="0"/>
        <v>0</v>
      </c>
      <c r="I9" s="79" t="str">
        <f t="shared" si="1"/>
        <v>OK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81"/>
      <c r="H10" s="81"/>
      <c r="I10" s="82"/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</row>
    <row r="11" spans="1:21" ht="30" x14ac:dyDescent="0.25">
      <c r="A11" s="90" t="s">
        <v>64</v>
      </c>
      <c r="B11" s="9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8"/>
      <c r="H11" s="78">
        <f t="shared" si="0"/>
        <v>0</v>
      </c>
      <c r="I11" s="79" t="str">
        <f t="shared" si="1"/>
        <v>OK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1" ht="30" x14ac:dyDescent="0.25">
      <c r="A12" s="90"/>
      <c r="B12" s="90"/>
      <c r="C12" s="31">
        <v>9</v>
      </c>
      <c r="D12" s="31" t="s">
        <v>55</v>
      </c>
      <c r="E12" s="31" t="s">
        <v>62</v>
      </c>
      <c r="F12" s="35">
        <v>205</v>
      </c>
      <c r="G12" s="38"/>
      <c r="H12" s="78">
        <f t="shared" si="0"/>
        <v>0</v>
      </c>
      <c r="I12" s="79" t="str">
        <f t="shared" si="1"/>
        <v>OK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1" ht="30" x14ac:dyDescent="0.25">
      <c r="A13" s="90" t="s">
        <v>63</v>
      </c>
      <c r="B13" s="9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8"/>
      <c r="H13" s="78">
        <f t="shared" si="0"/>
        <v>0</v>
      </c>
      <c r="I13" s="79" t="str">
        <f t="shared" si="1"/>
        <v>OK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1" ht="30" x14ac:dyDescent="0.25">
      <c r="A14" s="90"/>
      <c r="B14" s="90"/>
      <c r="C14" s="31">
        <v>11</v>
      </c>
      <c r="D14" s="31" t="s">
        <v>57</v>
      </c>
      <c r="E14" s="31" t="s">
        <v>62</v>
      </c>
      <c r="F14" s="35">
        <v>236.85</v>
      </c>
      <c r="G14" s="38"/>
      <c r="H14" s="78">
        <f t="shared" si="0"/>
        <v>0</v>
      </c>
      <c r="I14" s="79" t="str">
        <f t="shared" si="1"/>
        <v>OK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1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81"/>
      <c r="H15" s="81"/>
      <c r="I15" s="82"/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</row>
    <row r="16" spans="1:21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8"/>
      <c r="H16" s="78">
        <f t="shared" si="0"/>
        <v>0</v>
      </c>
      <c r="I16" s="79" t="str">
        <f t="shared" si="1"/>
        <v>OK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8"/>
      <c r="H17" s="78">
        <f t="shared" si="0"/>
        <v>0</v>
      </c>
      <c r="I17" s="79" t="str">
        <f t="shared" si="1"/>
        <v>OK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8"/>
      <c r="H18" s="78">
        <f t="shared" si="0"/>
        <v>0</v>
      </c>
      <c r="I18" s="79" t="str">
        <f t="shared" si="1"/>
        <v>OK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20" spans="1:21" ht="30" x14ac:dyDescent="0.25">
      <c r="D20" s="26" t="s">
        <v>70</v>
      </c>
    </row>
  </sheetData>
  <mergeCells count="22">
    <mergeCell ref="A11:A12"/>
    <mergeCell ref="B11:B12"/>
    <mergeCell ref="A13:A14"/>
    <mergeCell ref="B13:B14"/>
    <mergeCell ref="S1:S2"/>
    <mergeCell ref="L1:L2"/>
    <mergeCell ref="T1:T2"/>
    <mergeCell ref="U1:U2"/>
    <mergeCell ref="A2:I2"/>
    <mergeCell ref="A4:A6"/>
    <mergeCell ref="B4:B6"/>
    <mergeCell ref="M1:M2"/>
    <mergeCell ref="N1:N2"/>
    <mergeCell ref="O1:O2"/>
    <mergeCell ref="P1:P2"/>
    <mergeCell ref="Q1:Q2"/>
    <mergeCell ref="R1:R2"/>
    <mergeCell ref="A1:C1"/>
    <mergeCell ref="D1:F1"/>
    <mergeCell ref="G1:I1"/>
    <mergeCell ref="J1:J2"/>
    <mergeCell ref="K1:K2"/>
  </mergeCells>
  <conditionalFormatting sqref="K4:U4">
    <cfRule type="cellIs" dxfId="29" priority="10" stopIfTrue="1" operator="greaterThan">
      <formula>0</formula>
    </cfRule>
    <cfRule type="cellIs" dxfId="28" priority="11" stopIfTrue="1" operator="greaterThan">
      <formula>0</formula>
    </cfRule>
    <cfRule type="cellIs" dxfId="27" priority="12" stopIfTrue="1" operator="greaterThan">
      <formula>0</formula>
    </cfRule>
  </conditionalFormatting>
  <conditionalFormatting sqref="K5:U18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J4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J5:J18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zoomScale="80" zoomScaleNormal="80" workbookViewId="0">
      <selection activeCell="D10" sqref="D10"/>
    </sheetView>
  </sheetViews>
  <sheetFormatPr defaultColWidth="9.7109375" defaultRowHeight="15" x14ac:dyDescent="0.2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2.7109375" style="18" bestFit="1" customWidth="1"/>
    <col min="7" max="7" width="12.42578125" style="21" customWidth="1"/>
    <col min="8" max="8" width="13.42578125" style="3" customWidth="1"/>
    <col min="9" max="9" width="14" style="22" customWidth="1"/>
    <col min="10" max="10" width="18.85546875" style="17" customWidth="1"/>
    <col min="11" max="11" width="19.85546875" style="17" customWidth="1"/>
    <col min="12" max="12" width="4.42578125" style="17" bestFit="1" customWidth="1"/>
    <col min="13" max="13" width="13.7109375" style="17" bestFit="1" customWidth="1"/>
    <col min="14" max="14" width="7.7109375" style="17" bestFit="1" customWidth="1"/>
    <col min="15" max="15" width="3.42578125" style="17" bestFit="1" customWidth="1"/>
    <col min="16" max="16" width="12.7109375" style="17" bestFit="1" customWidth="1"/>
    <col min="17" max="17" width="6.5703125" style="17" bestFit="1" customWidth="1"/>
    <col min="18" max="18" width="3.42578125" style="17" bestFit="1" customWidth="1"/>
    <col min="19" max="19" width="12.7109375" style="17" bestFit="1" customWidth="1"/>
    <col min="20" max="20" width="6.5703125" style="17" bestFit="1" customWidth="1"/>
    <col min="21" max="21" width="3.42578125" style="17" bestFit="1" customWidth="1"/>
    <col min="22" max="22" width="12.7109375" style="17" bestFit="1" customWidth="1"/>
    <col min="23" max="23" width="7.7109375" style="17" bestFit="1" customWidth="1"/>
    <col min="24" max="16384" width="9.7109375" style="17"/>
  </cols>
  <sheetData>
    <row r="1" spans="1:23" ht="32.25" customHeight="1" x14ac:dyDescent="0.25">
      <c r="A1" s="86" t="s">
        <v>45</v>
      </c>
      <c r="B1" s="86"/>
      <c r="C1" s="86"/>
      <c r="D1" s="86" t="s">
        <v>69</v>
      </c>
      <c r="E1" s="86"/>
      <c r="F1" s="86"/>
      <c r="G1" s="86" t="s">
        <v>46</v>
      </c>
      <c r="H1" s="86"/>
      <c r="I1" s="86"/>
      <c r="J1" s="86"/>
      <c r="K1" s="86"/>
    </row>
    <row r="2" spans="1:23" ht="29.25" customHeight="1" x14ac:dyDescent="0.25">
      <c r="A2" s="86" t="s">
        <v>113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23" s="18" customFormat="1" ht="60" customHeight="1" x14ac:dyDescent="0.2">
      <c r="A3" s="70" t="s">
        <v>3</v>
      </c>
      <c r="B3" s="70" t="s">
        <v>1</v>
      </c>
      <c r="C3" s="71" t="s">
        <v>4</v>
      </c>
      <c r="D3" s="71" t="s">
        <v>6</v>
      </c>
      <c r="E3" s="71" t="s">
        <v>29</v>
      </c>
      <c r="F3" s="72" t="s">
        <v>5</v>
      </c>
      <c r="G3" s="73" t="s">
        <v>32</v>
      </c>
      <c r="H3" s="74" t="s">
        <v>30</v>
      </c>
      <c r="I3" s="70" t="s">
        <v>31</v>
      </c>
      <c r="J3" s="83" t="s">
        <v>72</v>
      </c>
      <c r="K3" s="83" t="s">
        <v>73</v>
      </c>
      <c r="L3" s="112" t="s">
        <v>116</v>
      </c>
      <c r="M3" s="113"/>
      <c r="N3" s="114"/>
      <c r="O3" s="115" t="s">
        <v>117</v>
      </c>
      <c r="P3" s="116"/>
      <c r="Q3" s="117"/>
      <c r="R3" s="118" t="s">
        <v>118</v>
      </c>
      <c r="S3" s="119"/>
      <c r="T3" s="120"/>
      <c r="U3" s="121" t="s">
        <v>119</v>
      </c>
      <c r="V3" s="122"/>
      <c r="W3" s="123"/>
    </row>
    <row r="4" spans="1:23" ht="30" x14ac:dyDescent="0.25">
      <c r="A4" s="104" t="s">
        <v>63</v>
      </c>
      <c r="B4" s="107">
        <v>1</v>
      </c>
      <c r="C4" s="84">
        <v>1</v>
      </c>
      <c r="D4" s="27" t="s">
        <v>47</v>
      </c>
      <c r="E4" s="28" t="s">
        <v>62</v>
      </c>
      <c r="F4" s="29">
        <v>350</v>
      </c>
      <c r="G4" s="37">
        <f>Reitoria!G4+Museu!G4+ESAG!G4+CEART!G4+FAED!G4+CEAD!G4+CEFID!G4+CERES!G4+CESFI!G4+CCT!G4+CEPLAN!G4+CEO!G4+CEAVI!G4+CAV!G4</f>
        <v>310</v>
      </c>
      <c r="H4" s="78">
        <f>(Reitoria!G4-Reitoria!H4)+(Museu!G4-Museu!H4)+(ESAG!G4-ESAG!H4)+(CEART!G4-CEART!H4)+(FAED!G4-FAED!H4)+(CEAD!G4-CEAD!H4)+(CEFID!G4-CEFID!H4)+(CERES!G4-CERES!H4)+(CESFI!G4-CESFI!H4)+(CCT!G4-CCT!H4)+(CEPLAN!G4-CEPLAN!H4)+(CEO!G4-CEO!H4)+(CEAVI!G4-CEAVI!H4)</f>
        <v>175</v>
      </c>
      <c r="I4" s="79">
        <f>G4-H4</f>
        <v>135</v>
      </c>
      <c r="J4" s="49">
        <f>F4*G4</f>
        <v>108500</v>
      </c>
      <c r="K4" s="50">
        <f>F4*H4</f>
        <v>61250</v>
      </c>
      <c r="L4" s="52">
        <v>4</v>
      </c>
      <c r="M4" s="53">
        <f>L4*F4</f>
        <v>1400</v>
      </c>
      <c r="N4" s="55">
        <f>L4/G4</f>
        <v>1.2903225806451613E-2</v>
      </c>
      <c r="O4" s="60"/>
      <c r="P4" s="61"/>
      <c r="Q4" s="62"/>
      <c r="R4" s="56"/>
      <c r="S4" s="57"/>
      <c r="T4" s="58"/>
      <c r="U4" s="64"/>
      <c r="V4" s="65"/>
      <c r="W4" s="66"/>
    </row>
    <row r="5" spans="1:23" ht="30" x14ac:dyDescent="0.25">
      <c r="A5" s="105"/>
      <c r="B5" s="108"/>
      <c r="C5" s="85">
        <v>2</v>
      </c>
      <c r="D5" s="30" t="s">
        <v>48</v>
      </c>
      <c r="E5" s="28" t="s">
        <v>62</v>
      </c>
      <c r="F5" s="29">
        <v>230</v>
      </c>
      <c r="G5" s="37">
        <f>Reitoria!G5+Museu!G5+ESAG!G5+CEART!G5+FAED!G5+CEAD!G5+CEFID!G5+CERES!G5+CESFI!G5+CCT!G5+CEPLAN!G5+CEO!G5+CEAVI!G5+CAV!G5</f>
        <v>200</v>
      </c>
      <c r="H5" s="78">
        <f>(Reitoria!G5-Reitoria!H5)+(Museu!G5-Museu!H5)+(ESAG!G5-ESAG!H5)+(CEART!G5-CEART!H5)+(FAED!G5-FAED!H5)+(CEAD!G5-CEAD!H5)+(CEFID!G5-CEFID!H5)+(CERES!G5-CERES!H5)+(CESFI!G5-CESFI!H5)+(CCT!G5-CCT!H5)+(CEPLAN!G5-CEPLAN!H5)+(CEO!G5-CEO!H5)+(CEAVI!G5-CEAVI!H5)</f>
        <v>57</v>
      </c>
      <c r="I5" s="79">
        <f t="shared" ref="I5:I18" si="0">G5-H5</f>
        <v>143</v>
      </c>
      <c r="J5" s="49">
        <f t="shared" ref="J5:J18" si="1">F5*G5</f>
        <v>46000</v>
      </c>
      <c r="K5" s="50">
        <f t="shared" ref="K5:K18" si="2">F5*H5</f>
        <v>13110</v>
      </c>
      <c r="L5" s="52">
        <v>2</v>
      </c>
      <c r="M5" s="53">
        <f t="shared" ref="M5:M18" si="3">L5*F5</f>
        <v>460</v>
      </c>
      <c r="N5" s="55">
        <f t="shared" ref="N5:N18" si="4">L5/G5</f>
        <v>0.01</v>
      </c>
      <c r="O5" s="60"/>
      <c r="P5" s="61"/>
      <c r="Q5" s="62"/>
      <c r="R5" s="56"/>
      <c r="S5" s="57"/>
      <c r="T5" s="58"/>
      <c r="U5" s="64"/>
      <c r="V5" s="65"/>
      <c r="W5" s="66"/>
    </row>
    <row r="6" spans="1:23" ht="30" x14ac:dyDescent="0.25">
      <c r="A6" s="106"/>
      <c r="B6" s="109"/>
      <c r="C6" s="31">
        <v>3</v>
      </c>
      <c r="D6" s="31" t="s">
        <v>49</v>
      </c>
      <c r="E6" s="31" t="s">
        <v>62</v>
      </c>
      <c r="F6" s="35">
        <v>290</v>
      </c>
      <c r="G6" s="37">
        <f>Reitoria!G6+Museu!G6+ESAG!G6+CEART!G6+FAED!G6+CEAD!G6+CEFID!G6+CERES!G6+CESFI!G6+CCT!G6+CEPLAN!G6+CEO!G6+CEAVI!G6+CAV!G6</f>
        <v>94</v>
      </c>
      <c r="H6" s="78">
        <f>(Reitoria!G6-Reitoria!H6)+(Museu!G6-Museu!H6)+(ESAG!G6-ESAG!H6)+(CEART!G6-CEART!H6)+(FAED!G6-FAED!H6)+(CEAD!G6-CEAD!H6)+(CEFID!G6-CEFID!H6)+(CERES!G6-CERES!H6)+(CESFI!G6-CESFI!H6)+(CCT!G6-CCT!H6)+(CEPLAN!G6-CEPLAN!H6)+(CEO!G6-CEO!H6)+(CEAVI!G6-CEAVI!H6)</f>
        <v>38</v>
      </c>
      <c r="I6" s="79">
        <f t="shared" si="0"/>
        <v>56</v>
      </c>
      <c r="J6" s="49">
        <f t="shared" si="1"/>
        <v>27260</v>
      </c>
      <c r="K6" s="50">
        <f t="shared" si="2"/>
        <v>11020</v>
      </c>
      <c r="L6" s="52">
        <v>3</v>
      </c>
      <c r="M6" s="53">
        <f t="shared" si="3"/>
        <v>870</v>
      </c>
      <c r="N6" s="55">
        <f t="shared" si="4"/>
        <v>3.1914893617021274E-2</v>
      </c>
      <c r="O6" s="60"/>
      <c r="P6" s="61"/>
      <c r="Q6" s="62"/>
      <c r="R6" s="56"/>
      <c r="S6" s="57"/>
      <c r="T6" s="58"/>
      <c r="U6" s="64"/>
      <c r="V6" s="65"/>
      <c r="W6" s="66"/>
    </row>
    <row r="7" spans="1:23" ht="60" x14ac:dyDescent="0.25">
      <c r="A7" s="31" t="s">
        <v>63</v>
      </c>
      <c r="B7" s="31">
        <v>2</v>
      </c>
      <c r="C7" s="31">
        <v>4</v>
      </c>
      <c r="D7" s="32" t="s">
        <v>50</v>
      </c>
      <c r="E7" s="31" t="s">
        <v>62</v>
      </c>
      <c r="F7" s="35">
        <v>244</v>
      </c>
      <c r="G7" s="37">
        <f>Reitoria!G7+Museu!G7+ESAG!G7+CEART!G7+FAED!G7+CEAD!G7+CEFID!G7+CERES!G7+CESFI!G7+CCT!G7+CEPLAN!G7+CEO!G7+CEAVI!G7+CAV!G7</f>
        <v>1224</v>
      </c>
      <c r="H7" s="78">
        <f>(Reitoria!G7-Reitoria!H7)+(Museu!G7-Museu!H7)+(ESAG!G7-ESAG!H7)+(CEART!G7-CEART!H7)+(FAED!G7-FAED!H7)+(CEAD!G7-CEAD!H7)+(CEFID!G7-CEFID!H7)+(CERES!G7-CERES!H7)+(CESFI!G7-CESFI!H7)+(CCT!G7-CCT!H7)+(CEPLAN!G7-CEPLAN!H7)+(CEO!G7-CEO!H7)+(CEAVI!G7-CEAVI!H7)</f>
        <v>516</v>
      </c>
      <c r="I7" s="79">
        <f t="shared" si="0"/>
        <v>708</v>
      </c>
      <c r="J7" s="49">
        <f t="shared" si="1"/>
        <v>298656</v>
      </c>
      <c r="K7" s="50">
        <f t="shared" si="2"/>
        <v>125904</v>
      </c>
      <c r="L7" s="52">
        <v>150</v>
      </c>
      <c r="M7" s="53">
        <f t="shared" si="3"/>
        <v>36600</v>
      </c>
      <c r="N7" s="55">
        <f t="shared" si="4"/>
        <v>0.12254901960784313</v>
      </c>
      <c r="O7" s="60"/>
      <c r="P7" s="61"/>
      <c r="Q7" s="62"/>
      <c r="R7" s="56"/>
      <c r="S7" s="57"/>
      <c r="T7" s="58"/>
      <c r="U7" s="64"/>
      <c r="V7" s="65"/>
      <c r="W7" s="66"/>
    </row>
    <row r="8" spans="1:23" ht="30" x14ac:dyDescent="0.25">
      <c r="A8" s="31" t="s">
        <v>65</v>
      </c>
      <c r="B8" s="31">
        <v>3</v>
      </c>
      <c r="C8" s="31">
        <v>5</v>
      </c>
      <c r="D8" s="31" t="s">
        <v>51</v>
      </c>
      <c r="E8" s="31" t="s">
        <v>62</v>
      </c>
      <c r="F8" s="35">
        <v>110</v>
      </c>
      <c r="G8" s="37">
        <f>Reitoria!G8+Museu!G8+ESAG!G8+CEART!G8+FAED!G8+CEAD!G8+CEFID!G8+CERES!G8+CESFI!G8+CCT!G8+CEPLAN!G8+CEO!G8+CEAVI!G8+CAV!G8</f>
        <v>3547</v>
      </c>
      <c r="H8" s="78">
        <f>(Reitoria!G8-Reitoria!H8)+(Museu!G8-Museu!H8)+(ESAG!G8-ESAG!H8)+(CEART!G8-CEART!H8)+(FAED!G8-FAED!H8)+(CEAD!G8-CEAD!H8)+(CEFID!G8-CEFID!H8)+(CERES!G8-CERES!H8)+(CESFI!G8-CESFI!H8)+(CCT!G8-CCT!H8)+(CEPLAN!G8-CEPLAN!H8)+(CEO!G8-CEO!H8)+(CEAVI!G8-CEAVI!H8)</f>
        <v>2466</v>
      </c>
      <c r="I8" s="79">
        <f t="shared" si="0"/>
        <v>1081</v>
      </c>
      <c r="J8" s="49">
        <f t="shared" si="1"/>
        <v>390170</v>
      </c>
      <c r="K8" s="50">
        <f t="shared" si="2"/>
        <v>271260</v>
      </c>
      <c r="L8" s="52"/>
      <c r="M8" s="53"/>
      <c r="N8" s="55"/>
      <c r="O8" s="60">
        <v>45</v>
      </c>
      <c r="P8" s="61">
        <f>O8*F8</f>
        <v>4950</v>
      </c>
      <c r="Q8" s="62">
        <f>O8/G8</f>
        <v>1.2686777558500142E-2</v>
      </c>
      <c r="R8" s="56"/>
      <c r="S8" s="57"/>
      <c r="T8" s="58"/>
      <c r="U8" s="64"/>
      <c r="V8" s="65"/>
      <c r="W8" s="66"/>
    </row>
    <row r="9" spans="1:23" ht="30" x14ac:dyDescent="0.25">
      <c r="A9" s="31" t="s">
        <v>64</v>
      </c>
      <c r="B9" s="31">
        <v>4</v>
      </c>
      <c r="C9" s="31">
        <v>6</v>
      </c>
      <c r="D9" s="31" t="s">
        <v>52</v>
      </c>
      <c r="E9" s="31" t="s">
        <v>62</v>
      </c>
      <c r="F9" s="35">
        <v>252.95</v>
      </c>
      <c r="G9" s="37">
        <f>Reitoria!G9+Museu!G9+ESAG!G9+CEART!G9+FAED!G9+CEAD!G9+CEFID!G9+CERES!G9+CESFI!G9+CCT!G9+CEPLAN!G9+CEO!G9+CEAVI!G9+CAV!G9</f>
        <v>941</v>
      </c>
      <c r="H9" s="78">
        <f>(Reitoria!G9-Reitoria!H9)+(Museu!G9-Museu!H9)+(ESAG!G9-ESAG!H9)+(CEART!G9-CEART!H9)+(FAED!G9-FAED!H9)+(CEAD!G9-CEAD!H9)+(CEFID!G9-CEFID!H9)+(CERES!G9-CERES!H9)+(CESFI!G9-CESFI!H9)+(CCT!G9-CCT!H9)+(CEPLAN!G9-CEPLAN!H9)+(CEO!G9-CEO!H9)+(CEAVI!G9-CEAVI!H9)</f>
        <v>521</v>
      </c>
      <c r="I9" s="79">
        <f t="shared" si="0"/>
        <v>420</v>
      </c>
      <c r="J9" s="49">
        <f t="shared" si="1"/>
        <v>238025.94999999998</v>
      </c>
      <c r="K9" s="50">
        <f t="shared" si="2"/>
        <v>131786.94999999998</v>
      </c>
      <c r="L9" s="52"/>
      <c r="M9" s="53"/>
      <c r="N9" s="55"/>
      <c r="O9" s="60"/>
      <c r="P9" s="61"/>
      <c r="Q9" s="62"/>
      <c r="R9" s="56">
        <v>10</v>
      </c>
      <c r="S9" s="57">
        <f>R9*F9</f>
        <v>2529.5</v>
      </c>
      <c r="T9" s="58">
        <f>R9/G9</f>
        <v>1.0626992561105207E-2</v>
      </c>
      <c r="U9" s="64"/>
      <c r="V9" s="65"/>
      <c r="W9" s="66"/>
    </row>
    <row r="10" spans="1:23" ht="30" x14ac:dyDescent="0.25">
      <c r="A10" s="33" t="s">
        <v>67</v>
      </c>
      <c r="B10" s="33">
        <v>5</v>
      </c>
      <c r="C10" s="33">
        <v>7</v>
      </c>
      <c r="D10" s="33" t="s">
        <v>53</v>
      </c>
      <c r="E10" s="33" t="s">
        <v>62</v>
      </c>
      <c r="F10" s="36"/>
      <c r="G10" s="37">
        <f>Reitoria!G10+Museu!G10+ESAG!G10+CEART!G10+FAED!G10+CEAD!G10+CEFID!G10+CERES!G10+CESFI!G10+CCT!G10+CEPLAN!G10+CEO!G10+CEAVI!G10+CAV!G10</f>
        <v>0</v>
      </c>
      <c r="H10" s="36"/>
      <c r="I10" s="36"/>
      <c r="J10" s="36"/>
      <c r="K10" s="36"/>
      <c r="L10" s="52"/>
      <c r="M10" s="53"/>
      <c r="N10" s="55"/>
      <c r="O10" s="60"/>
      <c r="P10" s="61"/>
      <c r="Q10" s="62"/>
      <c r="R10" s="56"/>
      <c r="S10" s="57"/>
      <c r="T10" s="58"/>
      <c r="U10" s="64"/>
      <c r="V10" s="65"/>
      <c r="W10" s="66"/>
    </row>
    <row r="11" spans="1:23" ht="30" x14ac:dyDescent="0.25">
      <c r="A11" s="110" t="s">
        <v>64</v>
      </c>
      <c r="B11" s="110">
        <v>6</v>
      </c>
      <c r="C11" s="31">
        <v>8</v>
      </c>
      <c r="D11" s="31" t="s">
        <v>54</v>
      </c>
      <c r="E11" s="31" t="s">
        <v>62</v>
      </c>
      <c r="F11" s="35">
        <v>375</v>
      </c>
      <c r="G11" s="37">
        <f>Reitoria!G11+Museu!G11+ESAG!G11+CEART!G11+FAED!G11+CEAD!G11+CEFID!G11+CERES!G11+CESFI!G11+CCT!G11+CEPLAN!G11+CEO!G11+CEAVI!G11+CAV!G11</f>
        <v>322</v>
      </c>
      <c r="H11" s="78">
        <f>(Reitoria!G11-Reitoria!H11)+(Museu!G11-Museu!H11)+(ESAG!G11-ESAG!H11)+(CEART!G11-CEART!H11)+(FAED!G11-FAED!H11)+(CEAD!G11-CEAD!H11)+(CEFID!G11-CEFID!H11)+(CERES!G11-CERES!H11)+(CESFI!G11-CESFI!H11)+(CCT!G11-CCT!H11)+(CEPLAN!G11-CEPLAN!H11)+(CEO!G11-CEO!H11)+(CEAVI!G11-CEAVI!H11)</f>
        <v>123</v>
      </c>
      <c r="I11" s="79">
        <f t="shared" si="0"/>
        <v>199</v>
      </c>
      <c r="J11" s="49">
        <f t="shared" si="1"/>
        <v>120750</v>
      </c>
      <c r="K11" s="50">
        <f t="shared" si="2"/>
        <v>46125</v>
      </c>
      <c r="L11" s="52"/>
      <c r="M11" s="53"/>
      <c r="N11" s="55"/>
      <c r="O11" s="60"/>
      <c r="P11" s="61"/>
      <c r="Q11" s="62"/>
      <c r="R11" s="56">
        <v>2</v>
      </c>
      <c r="S11" s="57">
        <f>R11*F11</f>
        <v>750</v>
      </c>
      <c r="T11" s="58">
        <f t="shared" ref="T11:T12" si="5">R11/G11</f>
        <v>6.2111801242236021E-3</v>
      </c>
      <c r="U11" s="64"/>
      <c r="V11" s="65"/>
      <c r="W11" s="66"/>
    </row>
    <row r="12" spans="1:23" ht="30" x14ac:dyDescent="0.25">
      <c r="A12" s="111"/>
      <c r="B12" s="111"/>
      <c r="C12" s="31">
        <v>9</v>
      </c>
      <c r="D12" s="31" t="s">
        <v>55</v>
      </c>
      <c r="E12" s="31" t="s">
        <v>62</v>
      </c>
      <c r="F12" s="35">
        <v>205</v>
      </c>
      <c r="G12" s="37">
        <f>Reitoria!G12+Museu!G12+ESAG!G12+CEART!G12+FAED!G12+CEAD!G12+CEFID!G12+CERES!G12+CESFI!G12+CCT!G12+CEPLAN!G12+CEO!G12+CEAVI!G12+CAV!G12</f>
        <v>107</v>
      </c>
      <c r="H12" s="78">
        <f>(Reitoria!G12-Reitoria!H12)+(Museu!G12-Museu!H12)+(ESAG!G12-ESAG!H12)+(CEART!G12-CEART!H12)+(FAED!G12-FAED!H12)+(CEAD!G12-CEAD!H12)+(CEFID!G12-CEFID!H12)+(CERES!G12-CERES!H12)+(CESFI!G12-CESFI!H12)+(CCT!G12-CCT!H12)+(CEPLAN!G12-CEPLAN!H12)+(CEO!G12-CEO!H12)+(CEAVI!G12-CEAVI!H12)</f>
        <v>55</v>
      </c>
      <c r="I12" s="79">
        <f t="shared" si="0"/>
        <v>52</v>
      </c>
      <c r="J12" s="49">
        <f t="shared" si="1"/>
        <v>21935</v>
      </c>
      <c r="K12" s="50">
        <f t="shared" si="2"/>
        <v>11275</v>
      </c>
      <c r="L12" s="52"/>
      <c r="M12" s="53"/>
      <c r="N12" s="55"/>
      <c r="O12" s="60"/>
      <c r="P12" s="61"/>
      <c r="Q12" s="62"/>
      <c r="R12" s="56">
        <v>7</v>
      </c>
      <c r="S12" s="57">
        <f>R12*F12</f>
        <v>1435</v>
      </c>
      <c r="T12" s="58">
        <f t="shared" si="5"/>
        <v>6.5420560747663545E-2</v>
      </c>
      <c r="U12" s="64"/>
      <c r="V12" s="65"/>
      <c r="W12" s="66"/>
    </row>
    <row r="13" spans="1:23" ht="30" x14ac:dyDescent="0.25">
      <c r="A13" s="110" t="s">
        <v>63</v>
      </c>
      <c r="B13" s="110">
        <v>7</v>
      </c>
      <c r="C13" s="31">
        <v>10</v>
      </c>
      <c r="D13" s="31" t="s">
        <v>56</v>
      </c>
      <c r="E13" s="31" t="s">
        <v>62</v>
      </c>
      <c r="F13" s="35">
        <v>236.85</v>
      </c>
      <c r="G13" s="37">
        <f>Reitoria!G13+Museu!G13+ESAG!G13+CEART!G13+FAED!G13+CEAD!G13+CEFID!G13+CERES!G13+CESFI!G13+CCT!G13+CEPLAN!G13+CEO!G13+CEAVI!G13+CAV!G13</f>
        <v>262</v>
      </c>
      <c r="H13" s="78">
        <f>(Reitoria!G13-Reitoria!H13)+(Museu!G13-Museu!H13)+(ESAG!G13-ESAG!H13)+(CEART!G13-CEART!H13)+(FAED!G13-FAED!H13)+(CEAD!G13-CEAD!H13)+(CEFID!G13-CEFID!H13)+(CERES!G13-CERES!H13)+(CESFI!G13-CESFI!H13)+(CCT!G13-CCT!H13)+(CEPLAN!G13-CEPLAN!H13)+(CEO!G13-CEO!H13)+(CEAVI!G13-CEAVI!H13)</f>
        <v>48</v>
      </c>
      <c r="I13" s="79">
        <f t="shared" si="0"/>
        <v>214</v>
      </c>
      <c r="J13" s="49">
        <f t="shared" si="1"/>
        <v>62054.7</v>
      </c>
      <c r="K13" s="50">
        <f t="shared" si="2"/>
        <v>11368.8</v>
      </c>
      <c r="L13" s="52">
        <v>1</v>
      </c>
      <c r="M13" s="53">
        <f t="shared" si="3"/>
        <v>236.85</v>
      </c>
      <c r="N13" s="55">
        <f t="shared" si="4"/>
        <v>3.8167938931297708E-3</v>
      </c>
      <c r="O13" s="60"/>
      <c r="P13" s="61"/>
      <c r="Q13" s="62"/>
      <c r="R13" s="56"/>
      <c r="S13" s="57"/>
      <c r="T13" s="58"/>
      <c r="U13" s="64"/>
      <c r="V13" s="65"/>
      <c r="W13" s="66"/>
    </row>
    <row r="14" spans="1:23" ht="30" x14ac:dyDescent="0.25">
      <c r="A14" s="111"/>
      <c r="B14" s="111"/>
      <c r="C14" s="31">
        <v>11</v>
      </c>
      <c r="D14" s="31" t="s">
        <v>57</v>
      </c>
      <c r="E14" s="31" t="s">
        <v>62</v>
      </c>
      <c r="F14" s="35">
        <v>236.85</v>
      </c>
      <c r="G14" s="37">
        <f>Reitoria!G14+Museu!G14+ESAG!G14+CEART!G14+FAED!G14+CEAD!G14+CEFID!G14+CERES!G14+CESFI!G14+CCT!G14+CEPLAN!G14+CEO!G14+CEAVI!G14+CAV!G14</f>
        <v>168</v>
      </c>
      <c r="H14" s="78">
        <f>(Reitoria!G14-Reitoria!H14)+(Museu!G14-Museu!H14)+(ESAG!G14-ESAG!H14)+(CEART!G14-CEART!H14)+(FAED!G14-FAED!H14)+(CEAD!G14-CEAD!H14)+(CEFID!G14-CEFID!H14)+(CERES!G14-CERES!H14)+(CESFI!G14-CESFI!H14)+(CCT!G14-CCT!H14)+(CEPLAN!G14-CEPLAN!H14)+(CEO!G14-CEO!H14)+(CEAVI!G14-CEAVI!H14)</f>
        <v>107</v>
      </c>
      <c r="I14" s="79">
        <f t="shared" si="0"/>
        <v>61</v>
      </c>
      <c r="J14" s="49">
        <f t="shared" si="1"/>
        <v>39790.799999999996</v>
      </c>
      <c r="K14" s="50">
        <f t="shared" si="2"/>
        <v>25342.95</v>
      </c>
      <c r="L14" s="52">
        <v>3</v>
      </c>
      <c r="M14" s="53">
        <f t="shared" si="3"/>
        <v>710.55</v>
      </c>
      <c r="N14" s="55">
        <f t="shared" si="4"/>
        <v>1.7857142857142856E-2</v>
      </c>
      <c r="O14" s="60"/>
      <c r="P14" s="61"/>
      <c r="Q14" s="62"/>
      <c r="R14" s="56"/>
      <c r="S14" s="57"/>
      <c r="T14" s="58"/>
      <c r="U14" s="64"/>
      <c r="V14" s="65"/>
      <c r="W14" s="66"/>
    </row>
    <row r="15" spans="1:23" ht="30" x14ac:dyDescent="0.25">
      <c r="A15" s="33" t="s">
        <v>68</v>
      </c>
      <c r="B15" s="33">
        <v>8</v>
      </c>
      <c r="C15" s="33">
        <v>12</v>
      </c>
      <c r="D15" s="33" t="s">
        <v>58</v>
      </c>
      <c r="E15" s="33" t="s">
        <v>62</v>
      </c>
      <c r="F15" s="36"/>
      <c r="G15" s="37">
        <f>Reitoria!G15+Museu!G15+ESAG!G15+CEART!G15+FAED!G15+CEAD!G15+CEFID!G15+CERES!G15+CESFI!G15+CCT!G15+CEPLAN!G15+CEO!G15+CEAVI!G15+CAV!G15</f>
        <v>0</v>
      </c>
      <c r="H15" s="36"/>
      <c r="I15" s="36"/>
      <c r="J15" s="36"/>
      <c r="K15" s="36"/>
      <c r="L15" s="52"/>
      <c r="M15" s="53"/>
      <c r="N15" s="55"/>
      <c r="O15" s="60"/>
      <c r="P15" s="61"/>
      <c r="Q15" s="62"/>
      <c r="R15" s="56"/>
      <c r="S15" s="57"/>
      <c r="T15" s="58"/>
      <c r="U15" s="64"/>
      <c r="V15" s="65"/>
      <c r="W15" s="66"/>
    </row>
    <row r="16" spans="1:23" ht="60" x14ac:dyDescent="0.25">
      <c r="A16" s="31" t="s">
        <v>63</v>
      </c>
      <c r="B16" s="31">
        <v>9</v>
      </c>
      <c r="C16" s="31">
        <v>13</v>
      </c>
      <c r="D16" s="31" t="s">
        <v>59</v>
      </c>
      <c r="E16" s="31" t="s">
        <v>62</v>
      </c>
      <c r="F16" s="35">
        <v>198</v>
      </c>
      <c r="G16" s="37">
        <f>Reitoria!G16+Museu!G16+ESAG!G16+CEART!G16+FAED!G16+CEAD!G16+CEFID!G16+CERES!G16+CESFI!G16+CCT!G16+CEPLAN!G16+CEO!G16+CEAVI!G16+CAV!G16</f>
        <v>3</v>
      </c>
      <c r="H16" s="78">
        <f>(Reitoria!G16-Reitoria!H16)+(Museu!G16-Museu!H16)+(ESAG!G16-ESAG!H16)+(CEART!G16-CEART!H16)+(FAED!G16-FAED!H16)+(CEAD!G16-CEAD!H16)+(CEFID!G16-CEFID!H16)+(CERES!G16-CERES!H16)+(CESFI!G16-CESFI!H16)+(CCT!G16-CCT!H16)+(CEPLAN!G16-CEPLAN!H16)+(CEO!G16-CEO!H16)+(CEAVI!G16-CEAVI!H16)</f>
        <v>3</v>
      </c>
      <c r="I16" s="79">
        <f t="shared" si="0"/>
        <v>0</v>
      </c>
      <c r="J16" s="49">
        <f t="shared" si="1"/>
        <v>594</v>
      </c>
      <c r="K16" s="50">
        <f t="shared" si="2"/>
        <v>594</v>
      </c>
      <c r="L16" s="52"/>
      <c r="M16" s="53"/>
      <c r="N16" s="55"/>
      <c r="O16" s="60"/>
      <c r="P16" s="61"/>
      <c r="Q16" s="62"/>
      <c r="R16" s="56"/>
      <c r="S16" s="57"/>
      <c r="T16" s="58"/>
      <c r="U16" s="64"/>
      <c r="V16" s="65"/>
      <c r="W16" s="66"/>
    </row>
    <row r="17" spans="1:23" ht="30" x14ac:dyDescent="0.25">
      <c r="A17" s="31" t="s">
        <v>66</v>
      </c>
      <c r="B17" s="31">
        <v>10</v>
      </c>
      <c r="C17" s="31">
        <v>14</v>
      </c>
      <c r="D17" s="31" t="s">
        <v>60</v>
      </c>
      <c r="E17" s="31" t="s">
        <v>62</v>
      </c>
      <c r="F17" s="35">
        <v>701.95</v>
      </c>
      <c r="G17" s="37">
        <f>Reitoria!G17+Museu!G17+ESAG!G17+CEART!G17+FAED!G17+CEAD!G17+CEFID!G17+CERES!G17+CESFI!G17+CCT!G17+CEPLAN!G17+CEO!G17+CEAVI!G17+CAV!G17</f>
        <v>25</v>
      </c>
      <c r="H17" s="78">
        <f>(Reitoria!G17-Reitoria!H17)+(Museu!G17-Museu!H17)+(ESAG!G17-ESAG!H17)+(CEART!G17-CEART!H17)+(FAED!G17-FAED!H17)+(CEAD!G17-CEAD!H17)+(CEFID!G17-CEFID!H17)+(CERES!G17-CERES!H17)+(CESFI!G17-CESFI!H17)+(CCT!G17-CCT!H17)+(CEPLAN!G17-CEPLAN!H17)+(CEO!G17-CEO!H17)+(CEAVI!G17-CEAVI!H17)</f>
        <v>25</v>
      </c>
      <c r="I17" s="79">
        <f t="shared" si="0"/>
        <v>0</v>
      </c>
      <c r="J17" s="49">
        <f t="shared" si="1"/>
        <v>17548.75</v>
      </c>
      <c r="K17" s="50">
        <f t="shared" si="2"/>
        <v>17548.75</v>
      </c>
      <c r="L17" s="52"/>
      <c r="M17" s="53"/>
      <c r="N17" s="55"/>
      <c r="O17" s="60"/>
      <c r="P17" s="61"/>
      <c r="Q17" s="62"/>
      <c r="R17" s="56"/>
      <c r="S17" s="57"/>
      <c r="T17" s="58"/>
      <c r="U17" s="64">
        <v>5</v>
      </c>
      <c r="V17" s="65">
        <f>U17*F17</f>
        <v>3509.75</v>
      </c>
      <c r="W17" s="66">
        <f>U17/G17</f>
        <v>0.2</v>
      </c>
    </row>
    <row r="18" spans="1:23" ht="60" x14ac:dyDescent="0.25">
      <c r="A18" s="31" t="s">
        <v>63</v>
      </c>
      <c r="B18" s="31">
        <v>11</v>
      </c>
      <c r="C18" s="31">
        <v>15</v>
      </c>
      <c r="D18" s="31" t="s">
        <v>61</v>
      </c>
      <c r="E18" s="31" t="s">
        <v>62</v>
      </c>
      <c r="F18" s="35">
        <v>340</v>
      </c>
      <c r="G18" s="37">
        <f>Reitoria!G18+Museu!G18+ESAG!G18+CEART!G18+FAED!G18+CEAD!G18+CEFID!G18+CERES!G18+CESFI!G18+CCT!G18+CEPLAN!G18+CEO!G18+CEAVI!G18+CAV!G18</f>
        <v>31</v>
      </c>
      <c r="H18" s="78">
        <f>(Reitoria!G18-Reitoria!H18)+(Museu!G18-Museu!H18)+(ESAG!G18-ESAG!H18)+(CEART!G18-CEART!H18)+(FAED!G18-FAED!H18)+(CEAD!G18-CEAD!H18)+(CEFID!G18-CEFID!H18)+(CERES!G18-CERES!H18)+(CESFI!G18-CESFI!H18)+(CCT!G18-CCT!H18)+(CEPLAN!G18-CEPLAN!H18)+(CEO!G18-CEO!H18)+(CEAVI!G18-CEAVI!H18)</f>
        <v>8</v>
      </c>
      <c r="I18" s="79">
        <f t="shared" si="0"/>
        <v>23</v>
      </c>
      <c r="J18" s="49">
        <f t="shared" si="1"/>
        <v>10540</v>
      </c>
      <c r="K18" s="50">
        <f t="shared" si="2"/>
        <v>2720</v>
      </c>
      <c r="L18" s="52">
        <v>2</v>
      </c>
      <c r="M18" s="53">
        <f t="shared" si="3"/>
        <v>680</v>
      </c>
      <c r="N18" s="55">
        <f t="shared" si="4"/>
        <v>6.4516129032258063E-2</v>
      </c>
      <c r="O18" s="60"/>
      <c r="P18" s="61"/>
      <c r="Q18" s="62"/>
      <c r="R18" s="56"/>
      <c r="S18" s="57"/>
      <c r="T18" s="58"/>
      <c r="U18" s="64"/>
      <c r="V18" s="65"/>
      <c r="W18" s="66"/>
    </row>
    <row r="19" spans="1:23" ht="24" customHeight="1" x14ac:dyDescent="0.25">
      <c r="J19" s="49">
        <f>SUM(J4:J18)</f>
        <v>1381825.2</v>
      </c>
      <c r="K19" s="49">
        <f>SUM(K4:K18)</f>
        <v>729305.45</v>
      </c>
      <c r="L19" s="52"/>
      <c r="M19" s="53">
        <f>SUM(M4:M18)</f>
        <v>40957.4</v>
      </c>
      <c r="N19" s="54"/>
      <c r="O19" s="60"/>
      <c r="P19" s="61">
        <f>SUM(P8:P18)</f>
        <v>4950</v>
      </c>
      <c r="Q19" s="63"/>
      <c r="R19" s="56"/>
      <c r="S19" s="57">
        <f>SUM(S9:S18)</f>
        <v>4714.5</v>
      </c>
      <c r="T19" s="59"/>
      <c r="U19" s="64"/>
      <c r="V19" s="65">
        <f>SUM(V17:V18)</f>
        <v>3509.75</v>
      </c>
      <c r="W19" s="67"/>
    </row>
    <row r="20" spans="1:23" ht="30" x14ac:dyDescent="0.25">
      <c r="D20" s="26" t="s">
        <v>70</v>
      </c>
    </row>
    <row r="21" spans="1:23" ht="15.75" x14ac:dyDescent="0.25">
      <c r="G21" s="98" t="s">
        <v>78</v>
      </c>
      <c r="H21" s="99"/>
      <c r="I21" s="99"/>
      <c r="J21" s="99"/>
      <c r="K21" s="100"/>
    </row>
    <row r="22" spans="1:23" ht="15.75" x14ac:dyDescent="0.25">
      <c r="G22" s="101" t="s">
        <v>79</v>
      </c>
      <c r="H22" s="102"/>
      <c r="I22" s="102"/>
      <c r="J22" s="102"/>
      <c r="K22" s="103"/>
    </row>
    <row r="23" spans="1:23" ht="15.75" x14ac:dyDescent="0.25">
      <c r="G23" s="92" t="s">
        <v>80</v>
      </c>
      <c r="H23" s="93"/>
      <c r="I23" s="93"/>
      <c r="J23" s="93"/>
      <c r="K23" s="94"/>
    </row>
    <row r="24" spans="1:23" ht="15.75" x14ac:dyDescent="0.25">
      <c r="G24" s="43" t="s">
        <v>74</v>
      </c>
      <c r="H24" s="44"/>
      <c r="I24" s="44"/>
      <c r="J24" s="44"/>
      <c r="K24" s="39">
        <f>J19</f>
        <v>1381825.2</v>
      </c>
    </row>
    <row r="25" spans="1:23" ht="15.75" x14ac:dyDescent="0.25">
      <c r="G25" s="45" t="s">
        <v>75</v>
      </c>
      <c r="H25" s="46"/>
      <c r="I25" s="46"/>
      <c r="J25" s="46"/>
      <c r="K25" s="40">
        <f>K19</f>
        <v>729305.45</v>
      </c>
    </row>
    <row r="26" spans="1:23" ht="15.75" x14ac:dyDescent="0.25">
      <c r="G26" s="45" t="s">
        <v>76</v>
      </c>
      <c r="H26" s="46"/>
      <c r="I26" s="46"/>
      <c r="J26" s="46"/>
      <c r="K26" s="42"/>
    </row>
    <row r="27" spans="1:23" ht="15.75" x14ac:dyDescent="0.25">
      <c r="G27" s="47" t="s">
        <v>77</v>
      </c>
      <c r="H27" s="48"/>
      <c r="I27" s="48"/>
      <c r="J27" s="48"/>
      <c r="K27" s="41">
        <f>K25/K24</f>
        <v>0.52778415822782798</v>
      </c>
    </row>
    <row r="28" spans="1:23" ht="15.75" x14ac:dyDescent="0.25">
      <c r="G28" s="95" t="s">
        <v>194</v>
      </c>
      <c r="H28" s="96"/>
      <c r="I28" s="96"/>
      <c r="J28" s="96"/>
      <c r="K28" s="97"/>
    </row>
  </sheetData>
  <mergeCells count="18">
    <mergeCell ref="L3:N3"/>
    <mergeCell ref="O3:Q3"/>
    <mergeCell ref="R3:T3"/>
    <mergeCell ref="U3:W3"/>
    <mergeCell ref="A1:C1"/>
    <mergeCell ref="D1:F1"/>
    <mergeCell ref="G1:K1"/>
    <mergeCell ref="A2:K2"/>
    <mergeCell ref="G23:K23"/>
    <mergeCell ref="G28:K28"/>
    <mergeCell ref="G21:K21"/>
    <mergeCell ref="G22:K22"/>
    <mergeCell ref="A4:A6"/>
    <mergeCell ref="B4:B6"/>
    <mergeCell ref="A11:A12"/>
    <mergeCell ref="B11:B12"/>
    <mergeCell ref="A13:A14"/>
    <mergeCell ref="B13:B1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125" t="s">
        <v>11</v>
      </c>
      <c r="B1" s="125"/>
      <c r="C1" s="125"/>
      <c r="D1" s="125"/>
      <c r="E1" s="125"/>
      <c r="F1" s="125"/>
      <c r="G1" s="125"/>
      <c r="H1" s="125"/>
    </row>
    <row r="2" spans="1:8" ht="20.25" x14ac:dyDescent="0.2">
      <c r="B2" s="5"/>
    </row>
    <row r="3" spans="1:8" ht="47.25" customHeight="1" x14ac:dyDescent="0.2">
      <c r="A3" s="126" t="s">
        <v>12</v>
      </c>
      <c r="B3" s="126"/>
      <c r="C3" s="126"/>
      <c r="D3" s="126"/>
      <c r="E3" s="126"/>
      <c r="F3" s="126"/>
      <c r="G3" s="126"/>
      <c r="H3" s="126"/>
    </row>
    <row r="4" spans="1:8" ht="35.25" customHeight="1" x14ac:dyDescent="0.2">
      <c r="B4" s="6"/>
    </row>
    <row r="5" spans="1:8" ht="15" customHeight="1" x14ac:dyDescent="0.2">
      <c r="A5" s="127" t="s">
        <v>13</v>
      </c>
      <c r="B5" s="127"/>
      <c r="C5" s="127"/>
      <c r="D5" s="127"/>
      <c r="E5" s="127"/>
      <c r="F5" s="127"/>
      <c r="G5" s="127"/>
      <c r="H5" s="127"/>
    </row>
    <row r="6" spans="1:8" ht="15" customHeight="1" x14ac:dyDescent="0.2">
      <c r="A6" s="127" t="s">
        <v>14</v>
      </c>
      <c r="B6" s="127"/>
      <c r="C6" s="127"/>
      <c r="D6" s="127"/>
      <c r="E6" s="127"/>
      <c r="F6" s="127"/>
      <c r="G6" s="127"/>
      <c r="H6" s="127"/>
    </row>
    <row r="7" spans="1:8" ht="15" customHeight="1" x14ac:dyDescent="0.2">
      <c r="A7" s="127" t="s">
        <v>15</v>
      </c>
      <c r="B7" s="127"/>
      <c r="C7" s="127"/>
      <c r="D7" s="127"/>
      <c r="E7" s="127"/>
      <c r="F7" s="127"/>
      <c r="G7" s="127"/>
      <c r="H7" s="127"/>
    </row>
    <row r="8" spans="1:8" ht="15" customHeight="1" x14ac:dyDescent="0.2">
      <c r="A8" s="127" t="s">
        <v>16</v>
      </c>
      <c r="B8" s="127"/>
      <c r="C8" s="127"/>
      <c r="D8" s="127"/>
      <c r="E8" s="127"/>
      <c r="F8" s="127"/>
      <c r="G8" s="127"/>
      <c r="H8" s="127"/>
    </row>
    <row r="9" spans="1:8" ht="30" customHeight="1" x14ac:dyDescent="0.2">
      <c r="B9" s="7"/>
    </row>
    <row r="10" spans="1:8" ht="105" customHeight="1" x14ac:dyDescent="0.2">
      <c r="A10" s="128" t="s">
        <v>17</v>
      </c>
      <c r="B10" s="128"/>
      <c r="C10" s="128"/>
      <c r="D10" s="128"/>
      <c r="E10" s="128"/>
      <c r="F10" s="128"/>
      <c r="G10" s="128"/>
      <c r="H10" s="128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29" t="s">
        <v>23</v>
      </c>
      <c r="B19" s="129"/>
      <c r="C19" s="129"/>
      <c r="D19" s="129"/>
      <c r="E19" s="129"/>
      <c r="F19" s="129"/>
      <c r="G19" s="129"/>
      <c r="H19" s="129"/>
    </row>
    <row r="20" spans="1:8" ht="14.25" x14ac:dyDescent="0.2">
      <c r="A20" s="130" t="s">
        <v>24</v>
      </c>
      <c r="B20" s="130"/>
      <c r="C20" s="130"/>
      <c r="D20" s="130"/>
      <c r="E20" s="130"/>
      <c r="F20" s="130"/>
      <c r="G20" s="130"/>
      <c r="H20" s="130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31" t="s">
        <v>25</v>
      </c>
      <c r="B24" s="131"/>
      <c r="C24" s="131"/>
      <c r="D24" s="131"/>
      <c r="E24" s="131"/>
      <c r="F24" s="131"/>
      <c r="G24" s="131"/>
      <c r="H24" s="131"/>
    </row>
    <row r="25" spans="1:8" ht="15" customHeight="1" x14ac:dyDescent="0.2">
      <c r="A25" s="131" t="s">
        <v>26</v>
      </c>
      <c r="B25" s="131"/>
      <c r="C25" s="131"/>
      <c r="D25" s="131"/>
      <c r="E25" s="131"/>
      <c r="F25" s="131"/>
      <c r="G25" s="131"/>
      <c r="H25" s="131"/>
    </row>
    <row r="26" spans="1:8" ht="15" customHeight="1" x14ac:dyDescent="0.2">
      <c r="A26" s="124" t="s">
        <v>27</v>
      </c>
      <c r="B26" s="124"/>
      <c r="C26" s="124"/>
      <c r="D26" s="124"/>
      <c r="E26" s="124"/>
      <c r="F26" s="124"/>
      <c r="G26" s="124"/>
      <c r="H26" s="124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Fiscais</vt:lpstr>
      <vt:lpstr>Reitoria</vt:lpstr>
      <vt:lpstr>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CEPLAN</vt:lpstr>
      <vt:lpstr>CEO</vt:lpstr>
      <vt:lpstr>CEAVI</vt:lpstr>
      <vt:lpstr>CAV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2016-04-13T20:44:32Z</dcterms:modified>
</cp:coreProperties>
</file>