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comments8.xml" ContentType="application/vnd.openxmlformats-officedocument.spreadsheetml.comments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10.xml" ContentType="application/vnd.openxmlformats-officedocument.spreadsheetml.comments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097-2015 - UDESC - Hospedagem (agência) - Vig 10.05.16\"/>
    </mc:Choice>
  </mc:AlternateContent>
  <bookViews>
    <workbookView xWindow="0" yWindow="0" windowWidth="20490" windowHeight="7155" tabRatio="878"/>
  </bookViews>
  <sheets>
    <sheet name="Reit-PROAD" sheetId="75" r:id="rId1"/>
    <sheet name="Reit-PROEN" sheetId="175" r:id="rId2"/>
    <sheet name="Reit-PROEX" sheetId="176" r:id="rId3"/>
    <sheet name="Museu" sheetId="177" r:id="rId4"/>
    <sheet name="ESAG" sheetId="178" r:id="rId5"/>
    <sheet name="CEART" sheetId="179" r:id="rId6"/>
    <sheet name="FAED" sheetId="180" r:id="rId7"/>
    <sheet name="CEAD" sheetId="181" r:id="rId8"/>
    <sheet name="CEFID" sheetId="182" r:id="rId9"/>
    <sheet name="CERES" sheetId="183" r:id="rId10"/>
    <sheet name="CESFI" sheetId="184" r:id="rId11"/>
    <sheet name="CCT" sheetId="185" r:id="rId12"/>
    <sheet name="CEO" sheetId="186" r:id="rId13"/>
    <sheet name="CEAVI" sheetId="187" r:id="rId14"/>
    <sheet name="CEPLAN" sheetId="188" r:id="rId15"/>
    <sheet name="GESTOR" sheetId="189" r:id="rId16"/>
    <sheet name="Modelo Anexo II IN 002_2014" sheetId="77" r:id="rId17"/>
  </sheets>
  <definedNames>
    <definedName name="diasuteis" localSheetId="11">#REF!</definedName>
    <definedName name="diasuteis" localSheetId="7">#REF!</definedName>
    <definedName name="diasuteis" localSheetId="5">#REF!</definedName>
    <definedName name="diasuteis" localSheetId="13">#REF!</definedName>
    <definedName name="diasuteis" localSheetId="8">#REF!</definedName>
    <definedName name="diasuteis" localSheetId="12">#REF!</definedName>
    <definedName name="diasuteis" localSheetId="14">#REF!</definedName>
    <definedName name="diasuteis" localSheetId="9">#REF!</definedName>
    <definedName name="diasuteis" localSheetId="10">#REF!</definedName>
    <definedName name="diasuteis" localSheetId="4">#REF!</definedName>
    <definedName name="diasuteis" localSheetId="6">#REF!</definedName>
    <definedName name="diasuteis" localSheetId="15">#REF!</definedName>
    <definedName name="diasuteis" localSheetId="3">#REF!</definedName>
    <definedName name="diasuteis" localSheetId="0">#REF!</definedName>
    <definedName name="diasuteis" localSheetId="1">#REF!</definedName>
    <definedName name="diasuteis" localSheetId="2">#REF!</definedName>
    <definedName name="diasuteis">#REF!</definedName>
    <definedName name="Ferias" localSheetId="11">#REF!</definedName>
    <definedName name="Ferias" localSheetId="7">#REF!</definedName>
    <definedName name="Ferias" localSheetId="5">#REF!</definedName>
    <definedName name="Ferias" localSheetId="13">#REF!</definedName>
    <definedName name="Ferias" localSheetId="9">#REF!</definedName>
    <definedName name="Ferias" localSheetId="15">#REF!</definedName>
    <definedName name="Ferias" localSheetId="3">#REF!</definedName>
    <definedName name="Ferias" localSheetId="1">#REF!</definedName>
    <definedName name="Ferias">#REF!</definedName>
    <definedName name="RD" localSheetId="11">OFFSET(#REF!,(MATCH(SMALL(#REF!,ROW()-10),#REF!,0)-1),0)</definedName>
    <definedName name="RD" localSheetId="7">OFFSET(#REF!,(MATCH(SMALL(#REF!,ROW()-10),#REF!,0)-1),0)</definedName>
    <definedName name="RD" localSheetId="5">OFFSET(#REF!,(MATCH(SMALL(#REF!,ROW()-10),#REF!,0)-1),0)</definedName>
    <definedName name="RD" localSheetId="13">OFFSET(#REF!,(MATCH(SMALL(#REF!,ROW()-10),#REF!,0)-1),0)</definedName>
    <definedName name="RD" localSheetId="9">OFFSET(#REF!,(MATCH(SMALL(#REF!,ROW()-10),#REF!,0)-1),0)</definedName>
    <definedName name="RD" localSheetId="15">OFFSET(#REF!,(MATCH(SMALL(#REF!,ROW()-10),#REF!,0)-1),0)</definedName>
    <definedName name="RD" localSheetId="3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G5" i="185" l="1"/>
  <c r="L6" i="185"/>
  <c r="L5" i="185"/>
  <c r="F6" i="182" l="1"/>
  <c r="F6" i="175"/>
  <c r="F5" i="75"/>
  <c r="F5" i="176"/>
  <c r="F9" i="179" l="1"/>
  <c r="F9" i="188"/>
  <c r="G9" i="186" l="1"/>
  <c r="H9" i="186" s="1"/>
  <c r="G8" i="186"/>
  <c r="H8" i="186" s="1"/>
  <c r="G7" i="186"/>
  <c r="H7" i="186" s="1"/>
  <c r="M6" i="186"/>
  <c r="F6" i="186"/>
  <c r="G6" i="186" s="1"/>
  <c r="H6" i="186" s="1"/>
  <c r="G5" i="186"/>
  <c r="H5" i="186" s="1"/>
  <c r="G4" i="186"/>
  <c r="H4" i="186" s="1"/>
  <c r="F8" i="189" l="1"/>
  <c r="F7" i="184" l="1"/>
  <c r="F7" i="176"/>
  <c r="F9" i="184" l="1"/>
  <c r="F6" i="184"/>
  <c r="F6" i="179" l="1"/>
  <c r="I8" i="181" l="1"/>
  <c r="I6" i="181"/>
  <c r="F9" i="183" l="1"/>
  <c r="F9" i="75"/>
  <c r="F6" i="75" l="1"/>
  <c r="F6" i="188" l="1"/>
  <c r="F5" i="185" l="1"/>
  <c r="F5" i="188"/>
  <c r="F7" i="75" l="1"/>
  <c r="F5" i="179" l="1"/>
  <c r="J8" i="189" l="1"/>
  <c r="J5" i="189"/>
  <c r="F9" i="182" l="1"/>
  <c r="F9" i="175"/>
  <c r="F4" i="189" l="1"/>
  <c r="F5" i="189"/>
  <c r="F6" i="189"/>
  <c r="F7" i="189"/>
  <c r="F3" i="189"/>
  <c r="G9" i="188"/>
  <c r="H9" i="188" s="1"/>
  <c r="G8" i="188"/>
  <c r="H8" i="188" s="1"/>
  <c r="G7" i="188"/>
  <c r="H7" i="188" s="1"/>
  <c r="G6" i="188"/>
  <c r="H6" i="188" s="1"/>
  <c r="G5" i="188"/>
  <c r="H5" i="188" s="1"/>
  <c r="G4" i="188"/>
  <c r="H4" i="188" s="1"/>
  <c r="G9" i="187"/>
  <c r="H9" i="187" s="1"/>
  <c r="G8" i="187"/>
  <c r="H8" i="187" s="1"/>
  <c r="G7" i="187"/>
  <c r="H7" i="187" s="1"/>
  <c r="G6" i="187"/>
  <c r="H6" i="187" s="1"/>
  <c r="G5" i="187"/>
  <c r="H5" i="187" s="1"/>
  <c r="G4" i="187"/>
  <c r="H4" i="187" s="1"/>
  <c r="G9" i="185"/>
  <c r="H9" i="185" s="1"/>
  <c r="G8" i="185"/>
  <c r="H8" i="185" s="1"/>
  <c r="G7" i="185"/>
  <c r="H7" i="185" s="1"/>
  <c r="G6" i="185"/>
  <c r="H6" i="185" s="1"/>
  <c r="H5" i="185"/>
  <c r="G4" i="185"/>
  <c r="H4" i="185" s="1"/>
  <c r="G9" i="184"/>
  <c r="H9" i="184" s="1"/>
  <c r="G8" i="184"/>
  <c r="H8" i="184" s="1"/>
  <c r="G7" i="184"/>
  <c r="H7" i="184" s="1"/>
  <c r="G6" i="184"/>
  <c r="H6" i="184" s="1"/>
  <c r="G5" i="184"/>
  <c r="H5" i="184" s="1"/>
  <c r="G4" i="184"/>
  <c r="H4" i="184" s="1"/>
  <c r="G9" i="183"/>
  <c r="H9" i="183" s="1"/>
  <c r="G8" i="183"/>
  <c r="H8" i="183" s="1"/>
  <c r="G7" i="183"/>
  <c r="H7" i="183" s="1"/>
  <c r="G6" i="183"/>
  <c r="H6" i="183" s="1"/>
  <c r="G5" i="183"/>
  <c r="H5" i="183" s="1"/>
  <c r="G4" i="183"/>
  <c r="H4" i="183" s="1"/>
  <c r="G9" i="182"/>
  <c r="H9" i="182" s="1"/>
  <c r="G8" i="182"/>
  <c r="H8" i="182" s="1"/>
  <c r="G7" i="182"/>
  <c r="H7" i="182" s="1"/>
  <c r="G6" i="182"/>
  <c r="H6" i="182" s="1"/>
  <c r="G5" i="182"/>
  <c r="H5" i="182" s="1"/>
  <c r="G4" i="182"/>
  <c r="H4" i="182" s="1"/>
  <c r="G9" i="181"/>
  <c r="H9" i="181" s="1"/>
  <c r="G8" i="181"/>
  <c r="H8" i="181" s="1"/>
  <c r="G7" i="181"/>
  <c r="H7" i="181" s="1"/>
  <c r="G6" i="181"/>
  <c r="H6" i="181" s="1"/>
  <c r="G5" i="181"/>
  <c r="H5" i="181" s="1"/>
  <c r="G4" i="181"/>
  <c r="H4" i="181" s="1"/>
  <c r="G9" i="180"/>
  <c r="H9" i="180" s="1"/>
  <c r="G8" i="180"/>
  <c r="H8" i="180" s="1"/>
  <c r="G7" i="180"/>
  <c r="H7" i="180" s="1"/>
  <c r="G6" i="180"/>
  <c r="H6" i="180" s="1"/>
  <c r="G5" i="180"/>
  <c r="H5" i="180" s="1"/>
  <c r="G4" i="180"/>
  <c r="H4" i="180" s="1"/>
  <c r="G9" i="179"/>
  <c r="H9" i="179" s="1"/>
  <c r="G8" i="179"/>
  <c r="H8" i="179" s="1"/>
  <c r="G7" i="179"/>
  <c r="H7" i="179" s="1"/>
  <c r="G6" i="179"/>
  <c r="H6" i="179" s="1"/>
  <c r="G5" i="179"/>
  <c r="H5" i="179" s="1"/>
  <c r="G4" i="179"/>
  <c r="H4" i="179" s="1"/>
  <c r="G9" i="178"/>
  <c r="H9" i="178" s="1"/>
  <c r="G8" i="178"/>
  <c r="H8" i="178" s="1"/>
  <c r="G7" i="178"/>
  <c r="H7" i="178" s="1"/>
  <c r="G6" i="178"/>
  <c r="H6" i="178" s="1"/>
  <c r="G5" i="178"/>
  <c r="H5" i="178" s="1"/>
  <c r="G4" i="178"/>
  <c r="H4" i="178" s="1"/>
  <c r="H9" i="177"/>
  <c r="G9" i="177"/>
  <c r="G8" i="177"/>
  <c r="H8" i="177" s="1"/>
  <c r="H7" i="177"/>
  <c r="G7" i="177"/>
  <c r="H6" i="177"/>
  <c r="G6" i="177"/>
  <c r="H5" i="177"/>
  <c r="G5" i="177"/>
  <c r="G4" i="177"/>
  <c r="H4" i="177" s="1"/>
  <c r="G9" i="176"/>
  <c r="H9" i="176" s="1"/>
  <c r="G8" i="176"/>
  <c r="H8" i="176" s="1"/>
  <c r="G7" i="176"/>
  <c r="H7" i="176" s="1"/>
  <c r="G6" i="176"/>
  <c r="H6" i="176" s="1"/>
  <c r="G5" i="176"/>
  <c r="H5" i="176" s="1"/>
  <c r="G4" i="176"/>
  <c r="H4" i="176" s="1"/>
  <c r="G9" i="175"/>
  <c r="H9" i="175" s="1"/>
  <c r="G8" i="175"/>
  <c r="H8" i="175" s="1"/>
  <c r="G7" i="175"/>
  <c r="H7" i="175" s="1"/>
  <c r="G6" i="175"/>
  <c r="H6" i="175" s="1"/>
  <c r="G5" i="175"/>
  <c r="H5" i="175" s="1"/>
  <c r="G4" i="175"/>
  <c r="H4" i="175" s="1"/>
  <c r="G5" i="75" l="1"/>
  <c r="G4" i="189" s="1"/>
  <c r="H4" i="189" s="1"/>
  <c r="G6" i="75"/>
  <c r="G5" i="189" s="1"/>
  <c r="H5" i="189" s="1"/>
  <c r="G7" i="75"/>
  <c r="G6" i="189" s="1"/>
  <c r="H6" i="189" s="1"/>
  <c r="G8" i="75"/>
  <c r="G7" i="189" s="1"/>
  <c r="H7" i="189" s="1"/>
  <c r="G9" i="75"/>
  <c r="G8" i="189" s="1"/>
  <c r="H8" i="189" s="1"/>
  <c r="G4" i="75"/>
  <c r="G3" i="189" s="1"/>
  <c r="H3" i="189" s="1"/>
  <c r="H6" i="75" l="1"/>
  <c r="H4" i="75"/>
  <c r="H9" i="75"/>
  <c r="H8" i="75"/>
  <c r="H7" i="75"/>
  <c r="H5" i="75"/>
</calcChain>
</file>

<file path=xl/comments1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cedidos para o CESFI
26 cedidos para o CEFID
269 1º ADITIVO
15 cedidos para o CEO
30 cedidos para o CEO</t>
        </r>
      </text>
    </commen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19 - cedidos para o CESFI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357 1 ADITIVO
20 - cedido pelo ceart
20 - cedido pelo ceplan
24 - cedido pelo ceres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 cedidos para CEFID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55 cedidos para CEFID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  <author>Roberta kloster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cedidos para CCT
8 cedido para o CEART</t>
        </r>
      </text>
    </comment>
    <comment ref="F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cedido para o CESFI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8 - cedido pela PROEX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15 - CEDIDO PARA O CESFI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para Reitoria
60 - cedido para o Cesfi
15 - cedido pelo CEPLAN</t>
        </r>
      </text>
    </comment>
  </commentList>
</comments>
</file>

<file path=xl/comments5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26 cedidos pela Reit/PROAD
50 cedidos pela REIT/PROEN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55 cedidos pela REIT/PROEN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24 - cedido para reitoria</t>
        </r>
      </text>
    </comment>
  </commentList>
</comments>
</file>

<file path=xl/comments7.xml><?xml version="1.0" encoding="utf-8"?>
<comments xmlns="http://schemas.openxmlformats.org/spreadsheetml/2006/main">
  <authors>
    <author>Roberta kloster</author>
    <author>Gabriela Monteiro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CEDIDOS PELA REIT
15 cedidos pelo ceart</t>
        </r>
      </text>
    </commen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19 - cedidos pela reitoria
5 - cedidos pela proex</t>
        </r>
      </text>
    </comment>
    <comment ref="F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60 cedidos pelo CEART</t>
        </r>
      </text>
    </comment>
  </commentList>
</comments>
</file>

<file path=xl/comments8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cedidos pela Reitoria/PROEX
02 cedidos pelo CEPLAN</t>
        </r>
      </text>
    </comment>
    <comment ref="L5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Estorno de saldo AF 1982/2015, não utilizado em 2015</t>
        </r>
      </text>
    </comment>
    <comment ref="L6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Estorno de saldo AF 1982/2015, não utilizado em 2015</t>
        </r>
      </text>
    </comment>
  </commentList>
</comments>
</file>

<file path=xl/comments9.xml><?xml version="1.0" encoding="utf-8"?>
<comments xmlns="http://schemas.openxmlformats.org/spreadsheetml/2006/main">
  <authors>
    <author>Colaborador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>QUANTITATIVO CEDIDO PARA O CEO:</t>
        </r>
        <r>
          <rPr>
            <sz val="9"/>
            <color indexed="81"/>
            <rFont val="Segoe UI"/>
            <family val="2"/>
          </rPr>
          <t xml:space="preserve">
15 diárias cedidas pela Reitoria/CAD conforme e-mail em 14/10/2015.
05 diárias cedidas pelo CEPLAN conforme e-mail em 20/10/2015
</t>
        </r>
        <r>
          <rPr>
            <b/>
            <sz val="9"/>
            <color indexed="81"/>
            <rFont val="Segoe UI"/>
            <family val="2"/>
          </rPr>
          <t xml:space="preserve">
SUPRESSÃO ORDEM DE SERVIÇO 2080/2015- RETORNO PARA  SALDO DA ATA DE 6 DIÁRIAS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02 cedido para o CCT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05 cedidos para o CEO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para Reitoria
15 - cedido para CEART</t>
        </r>
      </text>
    </comment>
  </commentList>
</comments>
</file>

<file path=xl/sharedStrings.xml><?xml version="1.0" encoding="utf-8"?>
<sst xmlns="http://schemas.openxmlformats.org/spreadsheetml/2006/main" count="642" uniqueCount="111">
  <si>
    <t>Saldo / Automático</t>
  </si>
  <si>
    <t>LOTE</t>
  </si>
  <si>
    <t>...../...../......</t>
  </si>
  <si>
    <t>FORNECEDOR</t>
  </si>
  <si>
    <t>ITEM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</si>
  <si>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</si>
  <si>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</si>
  <si>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</si>
  <si>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</si>
  <si>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</si>
  <si>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</si>
  <si>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</si>
  <si>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</si>
  <si>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</si>
  <si>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</si>
  <si>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</si>
  <si>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</si>
  <si>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</si>
  <si>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</si>
  <si>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</si>
  <si>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</si>
  <si>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</si>
  <si>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</si>
  <si>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</si>
  <si>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</si>
  <si>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</si>
  <si>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</si>
  <si>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</si>
  <si>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</si>
  <si>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</si>
  <si>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</si>
  <si>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</si>
  <si>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</si>
  <si>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</si>
  <si>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</si>
  <si>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</si>
  <si>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 xml:space="preserve"> AF/OS nº  xxxx/2015 Qtde. DT</t>
  </si>
  <si>
    <t>CENTRO PARTICIPANTE: ESAG</t>
  </si>
  <si>
    <t>CENTRO PARTICIPANTE: FAED</t>
  </si>
  <si>
    <t>CENTRO PARTICIPANTE: CEFID</t>
  </si>
  <si>
    <t xml:space="preserve">OBJETO: : CONTRATAÇÃO DE AGÊNCIA DE TURISMO PARA PRESTAÇÃO DE SERVIÇOS RELATIVOS À COTAÇÃO, RESERVA E EMISSÃO DE HOSPEDAGENS EM HOTÉIS E DEMAIS SERVIÇOS NECESSÁRIOS E CORRELATOS À UDESC. </t>
  </si>
  <si>
    <t>PROCESSO: 0097/2015/UDESC</t>
  </si>
  <si>
    <t>VIGÊNCIA DA ATA 11/05/2015 até 10/05/2016</t>
  </si>
  <si>
    <t xml:space="preserve">HOSPEDAGEM (diária) de R$ 200,00 a 101,00 </t>
  </si>
  <si>
    <t>HOSPEDAGEM (diária) de R$ 300,00 a 201,00</t>
  </si>
  <si>
    <t>HOSPEDAGEM (diária) de R$ 500,00 a 301,00</t>
  </si>
  <si>
    <t xml:space="preserve">HOSPEDAGEM (diária) Abaixo de R$ 100,00 </t>
  </si>
  <si>
    <t>ALIMENTAÇÃO Almoço e/ou Jantar (por pessoa) de R$ 100,00 a 51,00</t>
  </si>
  <si>
    <t>ALIMENTAÇÃO Almoço e/ou Jantar (por pessoa) Abaixo de R$ 50,00</t>
  </si>
  <si>
    <t>Arancíbia Turismo Ltda (MA Travel - Soluções em viagens)</t>
  </si>
  <si>
    <t>DESCONTO     %</t>
  </si>
  <si>
    <t>CENTRO PARTICIPANTE: REITORIA PROAD</t>
  </si>
  <si>
    <t>CENTRO PARTICIPANTE: REITORIA PROEN</t>
  </si>
  <si>
    <t>CENTRO PARTICIPANTE: REITORIA PROEX</t>
  </si>
  <si>
    <t>CENTRO PARTICIPANTE: MUSEU</t>
  </si>
  <si>
    <t>SALDO</t>
  </si>
  <si>
    <t>QTT UTILIZADA</t>
  </si>
  <si>
    <t>QTT REGISTRADA</t>
  </si>
  <si>
    <t>1º ADITIVO</t>
  </si>
  <si>
    <t>QTT</t>
  </si>
  <si>
    <t>PERCENT  %</t>
  </si>
  <si>
    <t xml:space="preserve"> AF/OS nº  1427/2015 Qtde. DT</t>
  </si>
  <si>
    <t>OS846/2015</t>
  </si>
  <si>
    <t>OS847/2015</t>
  </si>
  <si>
    <t>OS995/2015 PRAPEG</t>
  </si>
  <si>
    <t xml:space="preserve"> AF/OS nº  1112/2015 Qtde. DT</t>
  </si>
  <si>
    <t xml:space="preserve"> AF/OS nº 1137/2015 40</t>
  </si>
  <si>
    <t xml:space="preserve"> AF/OS nº  1188/2015 90</t>
  </si>
  <si>
    <t xml:space="preserve"> AF/OS nº  1688/2015 Qtde. DT</t>
  </si>
  <si>
    <t xml:space="preserve"> AF/OS nº  1689/2015 Qtde. DT</t>
  </si>
  <si>
    <t xml:space="preserve"> AF/OS nº  1775/2015 Qtde. DT</t>
  </si>
  <si>
    <t xml:space="preserve"> AF/OS nº  843/2015 Qtde. DT</t>
  </si>
  <si>
    <t xml:space="preserve"> AF/OS nº  924/2015 Qtde. DT</t>
  </si>
  <si>
    <t>11/06/2015.</t>
  </si>
  <si>
    <t xml:space="preserve"> AF/OS nº  907/2015 Qtde. DT</t>
  </si>
  <si>
    <t xml:space="preserve"> AF/OS nº  1148/2015 Qtde. DT</t>
  </si>
  <si>
    <t xml:space="preserve"> AF/OS nº  1480/2015 Qtde. DT</t>
  </si>
  <si>
    <t xml:space="preserve"> AF/OS nº  1528/2015 Qtde. DT</t>
  </si>
  <si>
    <t xml:space="preserve"> AF/OS nº  2031/2015 Qtde. DT</t>
  </si>
  <si>
    <t xml:space="preserve"> AF/OS nº  1032/2015 Qtde. DT</t>
  </si>
  <si>
    <t xml:space="preserve"> AF/OS nº  2019/2015 Qtde. DT</t>
  </si>
  <si>
    <t xml:space="preserve"> AF/OS nº  2039/2015 Qtde. DT</t>
  </si>
  <si>
    <t xml:space="preserve"> AF/OS nº  2052/2015 Qtde. DT</t>
  </si>
  <si>
    <t xml:space="preserve"> AF/OS nº  2080/2015 Qtde. DT</t>
  </si>
  <si>
    <t xml:space="preserve"> AF/OS nº  1888/2015 Qtde. DT</t>
  </si>
  <si>
    <t xml:space="preserve"> AF/OS nº  0844/2015 Qtde. DT</t>
  </si>
  <si>
    <t xml:space="preserve"> AF/OS nº  1256/2015 Qtde. DT</t>
  </si>
  <si>
    <t xml:space="preserve"> AF/OS nº  1605/2015 Qtde. DT</t>
  </si>
  <si>
    <t xml:space="preserve"> AF/OS nº  1090/2015 Qtde. DT</t>
  </si>
  <si>
    <t xml:space="preserve"> AF/OS nº  1149/2015 Qtde. DT</t>
  </si>
  <si>
    <t xml:space="preserve"> AF/OS nº  1649/2015 Qtde. DT</t>
  </si>
  <si>
    <t xml:space="preserve"> AF/OS nº  840/2015 Qtde. DT</t>
  </si>
  <si>
    <t xml:space="preserve"> AF/OS nº  938/2015 Qtde. DT</t>
  </si>
  <si>
    <t>OS nº  1019/2015 Qtde. DT</t>
  </si>
  <si>
    <t>OS nº 1053/2015 Qtde. DT</t>
  </si>
  <si>
    <t>OS nº  893/2015 Qtde. DT</t>
  </si>
  <si>
    <t>OS nº  1053/2015 Qtde. DT</t>
  </si>
  <si>
    <t>OS nº  1323/2015 Qtde. DT</t>
  </si>
  <si>
    <t>OS nº  1766/2015 Qtde. DT</t>
  </si>
  <si>
    <t xml:space="preserve"> AF/OS nº  1277/2015 Qtde. DT</t>
  </si>
  <si>
    <t xml:space="preserve"> AF/OS nº  1836/2015 Qtde. DT</t>
  </si>
  <si>
    <t xml:space="preserve"> AF/OS nº  2236/2015 Qtde. DT</t>
  </si>
  <si>
    <t>04/11/205</t>
  </si>
  <si>
    <t>Lote 1</t>
  </si>
  <si>
    <t>QUANTITATIVO CEDIDO PARA O CEO:
15 diárias cedidas pela Reitoria/CAD conforme e-mail em 14/10/2015.
05 diárias cedidas pelo CEPLAN conforme e-mail em 20/10/2015</t>
  </si>
  <si>
    <t>QUANTITATIVO CEDIDO PARA O CEO:
30 diárias cedidas pela Reitoria/CAD conforme e-mail em 04/11/2015.</t>
  </si>
  <si>
    <t>1º TERMO ADITIVO DE  SUPRESSÃO -  ORDEM DE SERVIÇO 2080/2015- RETORNO PARA  SALDO DA ATA DO QUANTITATIVO DE  6 DIÁRIAS REFERENTE LOTE 1 - ITEM 03 -  TERMO ADITIVO ASSINADO EM 18/12/2015- PUBLICADO DOE  E SICON EM 03/02/2016</t>
  </si>
  <si>
    <t xml:space="preserve"> AF/OS nº  930/2015 Qtde. DT</t>
  </si>
  <si>
    <t xml:space="preserve"> AF/OS nº  1059/2015 Qtde. DT</t>
  </si>
  <si>
    <t xml:space="preserve"> AF/OS nº  1527/2015 Qtde. DT</t>
  </si>
  <si>
    <t xml:space="preserve"> AF/OS nº  1982/2015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</si>
</sst>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0.0%"/>
  </numFmts>
  <fonts count="23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b/>
      <u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168" fontId="0" fillId="5" borderId="1" xfId="0" applyNumberFormat="1" applyFill="1" applyBorder="1" applyAlignment="1" applyProtection="1">
      <alignment horizontal="center" vertical="center"/>
      <protection locked="0"/>
    </xf>
    <xf numFmtId="9" fontId="0" fillId="5" borderId="1" xfId="0" applyNumberFormat="1" applyFill="1" applyBorder="1" applyAlignment="1" applyProtection="1">
      <alignment horizontal="center" vertical="center"/>
      <protection locked="0"/>
    </xf>
    <xf numFmtId="168" fontId="1" fillId="5" borderId="1" xfId="12" applyNumberFormat="1" applyFont="1" applyFill="1" applyBorder="1" applyAlignment="1" applyProtection="1">
      <alignment horizontal="center" vertical="center"/>
      <protection locked="0"/>
    </xf>
    <xf numFmtId="1" fontId="0" fillId="5" borderId="1" xfId="0" applyNumberFormat="1" applyFill="1" applyBorder="1" applyAlignment="1" applyProtection="1">
      <alignment horizontal="center" vertical="distributed" shrinkToFit="1"/>
      <protection locked="0"/>
    </xf>
    <xf numFmtId="1" fontId="0" fillId="5" borderId="1" xfId="0" applyNumberFormat="1" applyFill="1" applyBorder="1" applyAlignment="1" applyProtection="1">
      <alignment horizontal="center" vertical="distributed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166" fontId="5" fillId="5" borderId="1" xfId="0" applyNumberFormat="1" applyFont="1" applyFill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Alignment="1" applyProtection="1">
      <alignment wrapText="1"/>
      <protection locked="0"/>
    </xf>
    <xf numFmtId="1" fontId="19" fillId="9" borderId="1" xfId="0" applyNumberFormat="1" applyFont="1" applyFill="1" applyBorder="1" applyAlignment="1" applyProtection="1">
      <alignment horizontal="center" vertical="center"/>
      <protection locked="0"/>
    </xf>
    <xf numFmtId="3" fontId="1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0" xfId="1" applyFont="1" applyFill="1" applyAlignment="1">
      <alignment horizontal="center" vertical="center" wrapText="1"/>
    </xf>
    <xf numFmtId="0" fontId="5" fillId="9" borderId="0" xfId="1" applyNumberFormat="1" applyFont="1" applyFill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textRotation="1"/>
    </xf>
    <xf numFmtId="0" fontId="15" fillId="5" borderId="7" xfId="0" applyFont="1" applyFill="1" applyBorder="1" applyAlignment="1">
      <alignment horizontal="center" vertical="center" textRotation="1"/>
    </xf>
    <xf numFmtId="0" fontId="15" fillId="5" borderId="8" xfId="0" applyFont="1" applyFill="1" applyBorder="1" applyAlignment="1">
      <alignment horizontal="center" vertical="center" textRotation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0" xfId="1" applyFont="1" applyFill="1" applyAlignment="1">
      <alignment horizontal="center" vertical="center" wrapText="1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3">
    <cellStyle name="Moeda 2" xfId="5"/>
    <cellStyle name="Moeda 2 2" xfId="9"/>
    <cellStyle name="Moeda 3" xfId="8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3" xfId="6"/>
    <cellStyle name="Separador de milhares 2 3 2" xfId="10"/>
    <cellStyle name="Separador de milhares 3" xfId="3"/>
    <cellStyle name="Título 5" xfId="4"/>
  </cellStyles>
  <dxfs count="22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T9"/>
  <sheetViews>
    <sheetView tabSelected="1" zoomScale="84" zoomScaleNormal="84" workbookViewId="0">
      <selection activeCell="D16" sqref="D1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95</v>
      </c>
      <c r="J1" s="60" t="s">
        <v>96</v>
      </c>
      <c r="K1" s="60" t="s">
        <v>97</v>
      </c>
      <c r="L1" s="60" t="s">
        <v>98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51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42157</v>
      </c>
      <c r="J3" s="47">
        <v>42180</v>
      </c>
      <c r="K3" s="47">
        <v>42215</v>
      </c>
      <c r="L3" s="47">
        <v>42276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0">
        <v>15</v>
      </c>
      <c r="G4" s="27">
        <f>F4-(SUM(I4:T4))</f>
        <v>15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0">
        <f>35</f>
        <v>35</v>
      </c>
      <c r="G5" s="27">
        <f t="shared" ref="G5:G9" si="0">F5-(SUM(I5:T5))</f>
        <v>0</v>
      </c>
      <c r="H5" s="28" t="str">
        <f t="shared" ref="H5:H9" si="1">IF(G5&lt;0,"ATENÇÃO","OK")</f>
        <v>OK</v>
      </c>
      <c r="I5" s="29">
        <v>35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0">
        <f>90-15-26+269-15-30</f>
        <v>273</v>
      </c>
      <c r="G6" s="27">
        <f t="shared" si="0"/>
        <v>223</v>
      </c>
      <c r="H6" s="28" t="str">
        <f t="shared" si="1"/>
        <v>OK</v>
      </c>
      <c r="I6" s="29">
        <v>50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0">
        <f>30-19</f>
        <v>11</v>
      </c>
      <c r="G7" s="27">
        <f t="shared" si="0"/>
        <v>1</v>
      </c>
      <c r="H7" s="28" t="str">
        <f t="shared" si="1"/>
        <v>OK</v>
      </c>
      <c r="I7" s="29">
        <v>10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0">
        <v>50</v>
      </c>
      <c r="G8" s="27">
        <f t="shared" si="0"/>
        <v>30</v>
      </c>
      <c r="H8" s="28" t="str">
        <f t="shared" si="1"/>
        <v>OK</v>
      </c>
      <c r="I8" s="29">
        <v>20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0">
        <f>150+357+20+20+24</f>
        <v>571</v>
      </c>
      <c r="G9" s="27">
        <f t="shared" si="0"/>
        <v>64</v>
      </c>
      <c r="H9" s="28" t="str">
        <f t="shared" si="1"/>
        <v>OK</v>
      </c>
      <c r="I9" s="29">
        <v>60</v>
      </c>
      <c r="J9" s="29">
        <v>90</v>
      </c>
      <c r="K9" s="29">
        <v>320</v>
      </c>
      <c r="L9" s="29">
        <v>37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J1:J2"/>
    <mergeCell ref="K1:K2"/>
    <mergeCell ref="L1:L2"/>
    <mergeCell ref="M1:M2"/>
    <mergeCell ref="S1:S2"/>
    <mergeCell ref="T1:T2"/>
    <mergeCell ref="N1:N2"/>
    <mergeCell ref="O1:O2"/>
    <mergeCell ref="P1:P2"/>
    <mergeCell ref="Q1:Q2"/>
    <mergeCell ref="R1:R2"/>
    <mergeCell ref="B4:B9"/>
    <mergeCell ref="A4:A9"/>
    <mergeCell ref="A2:H2"/>
    <mergeCell ref="I1:I2"/>
    <mergeCell ref="A1:C1"/>
    <mergeCell ref="F1:H1"/>
    <mergeCell ref="D1:E1"/>
  </mergeCells>
  <phoneticPr fontId="0" type="noConversion"/>
  <conditionalFormatting sqref="M4:T4">
    <cfRule type="cellIs" dxfId="227" priority="13" stopIfTrue="1" operator="greaterThan">
      <formula>0</formula>
    </cfRule>
    <cfRule type="cellIs" dxfId="226" priority="14" stopIfTrue="1" operator="greaterThan">
      <formula>0</formula>
    </cfRule>
    <cfRule type="cellIs" dxfId="225" priority="15" stopIfTrue="1" operator="greaterThan">
      <formula>0</formula>
    </cfRule>
  </conditionalFormatting>
  <conditionalFormatting sqref="M5:T9">
    <cfRule type="cellIs" dxfId="224" priority="10" stopIfTrue="1" operator="greaterThan">
      <formula>0</formula>
    </cfRule>
    <cfRule type="cellIs" dxfId="223" priority="11" stopIfTrue="1" operator="greaterThan">
      <formula>0</formula>
    </cfRule>
    <cfRule type="cellIs" dxfId="222" priority="12" stopIfTrue="1" operator="greaterThan">
      <formula>0</formula>
    </cfRule>
  </conditionalFormatting>
  <conditionalFormatting sqref="I4:I9">
    <cfRule type="cellIs" dxfId="221" priority="7" stopIfTrue="1" operator="greaterThan">
      <formula>0</formula>
    </cfRule>
    <cfRule type="cellIs" dxfId="220" priority="8" stopIfTrue="1" operator="greaterThan">
      <formula>0</formula>
    </cfRule>
    <cfRule type="cellIs" dxfId="219" priority="9" stopIfTrue="1" operator="greaterThan">
      <formula>0</formula>
    </cfRule>
  </conditionalFormatting>
  <conditionalFormatting sqref="J4:L4">
    <cfRule type="cellIs" dxfId="218" priority="4" stopIfTrue="1" operator="greaterThan">
      <formula>0</formula>
    </cfRule>
    <cfRule type="cellIs" dxfId="217" priority="5" stopIfTrue="1" operator="greaterThan">
      <formula>0</formula>
    </cfRule>
    <cfRule type="cellIs" dxfId="216" priority="6" stopIfTrue="1" operator="greaterThan">
      <formula>0</formula>
    </cfRule>
  </conditionalFormatting>
  <conditionalFormatting sqref="J5:L9">
    <cfRule type="cellIs" dxfId="215" priority="1" stopIfTrue="1" operator="greaterThan">
      <formula>0</formula>
    </cfRule>
    <cfRule type="cellIs" dxfId="214" priority="2" stopIfTrue="1" operator="greaterThan">
      <formula>0</formula>
    </cfRule>
    <cfRule type="cellIs" dxfId="21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94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52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42180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1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1">
        <v>6</v>
      </c>
      <c r="G5" s="27">
        <f t="shared" ref="G5:G9" si="0">F5-(SUM(I5:T5))</f>
        <v>6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1">
        <f>65-50</f>
        <v>15</v>
      </c>
      <c r="G6" s="27">
        <f t="shared" si="0"/>
        <v>15</v>
      </c>
      <c r="H6" s="28" t="str">
        <f t="shared" si="1"/>
        <v>OK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1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1">
        <v>12</v>
      </c>
      <c r="G8" s="27">
        <f t="shared" si="0"/>
        <v>12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1">
        <f>65-55</f>
        <v>10</v>
      </c>
      <c r="G9" s="27">
        <f t="shared" si="0"/>
        <v>0</v>
      </c>
      <c r="H9" s="28" t="str">
        <f t="shared" si="1"/>
        <v>OK</v>
      </c>
      <c r="I9" s="29">
        <v>10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4">
    <cfRule type="cellIs" dxfId="212" priority="10" stopIfTrue="1" operator="greaterThan">
      <formula>0</formula>
    </cfRule>
    <cfRule type="cellIs" dxfId="211" priority="11" stopIfTrue="1" operator="greaterThan">
      <formula>0</formula>
    </cfRule>
    <cfRule type="cellIs" dxfId="210" priority="12" stopIfTrue="1" operator="greaterThan">
      <formula>0</formula>
    </cfRule>
  </conditionalFormatting>
  <conditionalFormatting sqref="J5:T9">
    <cfRule type="cellIs" dxfId="209" priority="7" stopIfTrue="1" operator="greaterThan">
      <formula>0</formula>
    </cfRule>
    <cfRule type="cellIs" dxfId="208" priority="8" stopIfTrue="1" operator="greaterThan">
      <formula>0</formula>
    </cfRule>
    <cfRule type="cellIs" dxfId="207" priority="9" stopIfTrue="1" operator="greaterThan">
      <formula>0</formula>
    </cfRule>
  </conditionalFormatting>
  <conditionalFormatting sqref="I4">
    <cfRule type="cellIs" dxfId="206" priority="4" stopIfTrue="1" operator="greaterThan">
      <formula>0</formula>
    </cfRule>
    <cfRule type="cellIs" dxfId="205" priority="5" stopIfTrue="1" operator="greaterThan">
      <formula>0</formula>
    </cfRule>
    <cfRule type="cellIs" dxfId="204" priority="6" stopIfTrue="1" operator="greaterThan">
      <formula>0</formula>
    </cfRule>
  </conditionalFormatting>
  <conditionalFormatting sqref="I5:I9">
    <cfRule type="cellIs" dxfId="203" priority="1" stopIfTrue="1" operator="greaterThan">
      <formula>0</formula>
    </cfRule>
    <cfRule type="cellIs" dxfId="202" priority="2" stopIfTrue="1" operator="greaterThan">
      <formula>0</formula>
    </cfRule>
    <cfRule type="cellIs" dxfId="20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93</v>
      </c>
      <c r="J1" s="60" t="s">
        <v>94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53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42174</v>
      </c>
      <c r="J3" s="47">
        <v>42180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1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1">
        <f>150-20-8</f>
        <v>122</v>
      </c>
      <c r="G5" s="27">
        <f t="shared" ref="G5:G9" si="0">F5-(SUM(I5:T5))</f>
        <v>122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1">
        <v>225</v>
      </c>
      <c r="G6" s="27">
        <f t="shared" si="0"/>
        <v>105</v>
      </c>
      <c r="H6" s="28" t="str">
        <f t="shared" si="1"/>
        <v>OK</v>
      </c>
      <c r="I6" s="29">
        <v>0</v>
      </c>
      <c r="J6" s="29">
        <v>120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1">
        <f>50-5</f>
        <v>45</v>
      </c>
      <c r="G7" s="27">
        <f t="shared" si="0"/>
        <v>45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1">
        <v>125</v>
      </c>
      <c r="G8" s="27">
        <f t="shared" si="0"/>
        <v>125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1">
        <v>300</v>
      </c>
      <c r="G9" s="27">
        <f t="shared" si="0"/>
        <v>0</v>
      </c>
      <c r="H9" s="28" t="str">
        <f t="shared" si="1"/>
        <v>OK</v>
      </c>
      <c r="I9" s="29">
        <v>155</v>
      </c>
      <c r="J9" s="29">
        <v>145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4">
    <cfRule type="cellIs" dxfId="200" priority="16" stopIfTrue="1" operator="greaterThan">
      <formula>0</formula>
    </cfRule>
    <cfRule type="cellIs" dxfId="199" priority="17" stopIfTrue="1" operator="greaterThan">
      <formula>0</formula>
    </cfRule>
    <cfRule type="cellIs" dxfId="198" priority="18" stopIfTrue="1" operator="greaterThan">
      <formula>0</formula>
    </cfRule>
  </conditionalFormatting>
  <conditionalFormatting sqref="K5:T9">
    <cfRule type="cellIs" dxfId="197" priority="13" stopIfTrue="1" operator="greaterThan">
      <formula>0</formula>
    </cfRule>
    <cfRule type="cellIs" dxfId="196" priority="14" stopIfTrue="1" operator="greaterThan">
      <formula>0</formula>
    </cfRule>
    <cfRule type="cellIs" dxfId="195" priority="15" stopIfTrue="1" operator="greaterThan">
      <formula>0</formula>
    </cfRule>
  </conditionalFormatting>
  <conditionalFormatting sqref="I4">
    <cfRule type="cellIs" dxfId="194" priority="10" stopIfTrue="1" operator="greaterThan">
      <formula>0</formula>
    </cfRule>
    <cfRule type="cellIs" dxfId="193" priority="11" stopIfTrue="1" operator="greaterThan">
      <formula>0</formula>
    </cfRule>
    <cfRule type="cellIs" dxfId="192" priority="12" stopIfTrue="1" operator="greaterThan">
      <formula>0</formula>
    </cfRule>
  </conditionalFormatting>
  <conditionalFormatting sqref="I5:I9">
    <cfRule type="cellIs" dxfId="191" priority="7" stopIfTrue="1" operator="greaterThan">
      <formula>0</formula>
    </cfRule>
    <cfRule type="cellIs" dxfId="190" priority="8" stopIfTrue="1" operator="greaterThan">
      <formula>0</formula>
    </cfRule>
    <cfRule type="cellIs" dxfId="189" priority="9" stopIfTrue="1" operator="greaterThan">
      <formula>0</formula>
    </cfRule>
  </conditionalFormatting>
  <conditionalFormatting sqref="J4">
    <cfRule type="cellIs" dxfId="188" priority="4" stopIfTrue="1" operator="greaterThan">
      <formula>0</formula>
    </cfRule>
    <cfRule type="cellIs" dxfId="187" priority="5" stopIfTrue="1" operator="greaterThan">
      <formula>0</formula>
    </cfRule>
    <cfRule type="cellIs" dxfId="186" priority="6" stopIfTrue="1" operator="greaterThan">
      <formula>0</formula>
    </cfRule>
  </conditionalFormatting>
  <conditionalFormatting sqref="J5:J9">
    <cfRule type="cellIs" dxfId="185" priority="1" stopIfTrue="1" operator="greaterThan">
      <formula>0</formula>
    </cfRule>
    <cfRule type="cellIs" dxfId="184" priority="2" stopIfTrue="1" operator="greaterThan">
      <formula>0</formula>
    </cfRule>
    <cfRule type="cellIs" dxfId="18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36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54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1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1">
        <v>10</v>
      </c>
      <c r="G5" s="27">
        <f t="shared" ref="G5:G9" si="0">F5-(SUM(I5:T5))</f>
        <v>10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1"/>
      <c r="G6" s="27">
        <f t="shared" si="0"/>
        <v>0</v>
      </c>
      <c r="H6" s="28" t="str">
        <f t="shared" si="1"/>
        <v>OK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1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1">
        <v>10</v>
      </c>
      <c r="G8" s="27">
        <f t="shared" si="0"/>
        <v>10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1"/>
      <c r="G9" s="27">
        <f t="shared" si="0"/>
        <v>0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I4">
    <cfRule type="cellIs" dxfId="182" priority="10" stopIfTrue="1" operator="greaterThan">
      <formula>0</formula>
    </cfRule>
    <cfRule type="cellIs" dxfId="181" priority="11" stopIfTrue="1" operator="greaterThan">
      <formula>0</formula>
    </cfRule>
    <cfRule type="cellIs" dxfId="180" priority="12" stopIfTrue="1" operator="greaterThan">
      <formula>0</formula>
    </cfRule>
  </conditionalFormatting>
  <conditionalFormatting sqref="I5:I9">
    <cfRule type="cellIs" dxfId="179" priority="7" stopIfTrue="1" operator="greaterThan">
      <formula>0</formula>
    </cfRule>
    <cfRule type="cellIs" dxfId="178" priority="8" stopIfTrue="1" operator="greaterThan">
      <formula>0</formula>
    </cfRule>
    <cfRule type="cellIs" dxfId="177" priority="9" stopIfTrue="1" operator="greaterThan">
      <formula>0</formula>
    </cfRule>
  </conditionalFormatting>
  <conditionalFormatting sqref="J4:T4">
    <cfRule type="cellIs" dxfId="176" priority="4" stopIfTrue="1" operator="greaterThan">
      <formula>0</formula>
    </cfRule>
    <cfRule type="cellIs" dxfId="175" priority="5" stopIfTrue="1" operator="greaterThan">
      <formula>0</formula>
    </cfRule>
    <cfRule type="cellIs" dxfId="174" priority="6" stopIfTrue="1" operator="greaterThan">
      <formula>0</formula>
    </cfRule>
  </conditionalFormatting>
  <conditionalFormatting sqref="J5:T9">
    <cfRule type="cellIs" dxfId="173" priority="1" stopIfTrue="1" operator="greaterThan">
      <formula>0</formula>
    </cfRule>
    <cfRule type="cellIs" dxfId="172" priority="2" stopIfTrue="1" operator="greaterThan">
      <formula>0</formula>
    </cfRule>
    <cfRule type="cellIs" dxfId="17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J12" sqref="J12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99</v>
      </c>
      <c r="J1" s="60" t="s">
        <v>100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37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>F4-(SUM(I4:T4))</f>
        <v>5</v>
      </c>
      <c r="H4" s="28" t="str">
        <f>IF(G4&lt;0,"ATENÇÃO","OK")</f>
        <v>OK</v>
      </c>
      <c r="I4" s="29"/>
      <c r="J4" s="29"/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5</v>
      </c>
      <c r="G5" s="27">
        <f t="shared" ref="G5:G9" si="0">F5-(SUM(I5:T5))</f>
        <v>5</v>
      </c>
      <c r="H5" s="28" t="str">
        <f t="shared" ref="H5:H9" si="1">IF(G5&lt;0,"ATENÇÃO","OK")</f>
        <v>OK</v>
      </c>
      <c r="I5" s="29"/>
      <c r="J5" s="29"/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15</v>
      </c>
      <c r="G6" s="27">
        <f t="shared" si="0"/>
        <v>0</v>
      </c>
      <c r="H6" s="28" t="str">
        <f t="shared" si="1"/>
        <v>OK</v>
      </c>
      <c r="I6" s="29">
        <v>10</v>
      </c>
      <c r="J6" s="29">
        <v>5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/>
      <c r="J7" s="29"/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10</v>
      </c>
      <c r="G8" s="27">
        <f t="shared" si="0"/>
        <v>10</v>
      </c>
      <c r="H8" s="28" t="str">
        <f t="shared" si="1"/>
        <v>OK</v>
      </c>
      <c r="I8" s="29"/>
      <c r="J8" s="29"/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v>15</v>
      </c>
      <c r="G9" s="27">
        <f t="shared" si="0"/>
        <v>0</v>
      </c>
      <c r="H9" s="28" t="str">
        <f t="shared" si="1"/>
        <v>OK</v>
      </c>
      <c r="I9" s="29">
        <v>10</v>
      </c>
      <c r="J9" s="29">
        <v>5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4">
    <cfRule type="cellIs" dxfId="170" priority="10" stopIfTrue="1" operator="greaterThan">
      <formula>0</formula>
    </cfRule>
    <cfRule type="cellIs" dxfId="169" priority="11" stopIfTrue="1" operator="greaterThan">
      <formula>0</formula>
    </cfRule>
    <cfRule type="cellIs" dxfId="168" priority="12" stopIfTrue="1" operator="greaterThan">
      <formula>0</formula>
    </cfRule>
  </conditionalFormatting>
  <conditionalFormatting sqref="K5:T9">
    <cfRule type="cellIs" dxfId="167" priority="7" stopIfTrue="1" operator="greaterThan">
      <formula>0</formula>
    </cfRule>
    <cfRule type="cellIs" dxfId="166" priority="8" stopIfTrue="1" operator="greaterThan">
      <formula>0</formula>
    </cfRule>
    <cfRule type="cellIs" dxfId="165" priority="9" stopIfTrue="1" operator="greaterThan">
      <formula>0</formula>
    </cfRule>
  </conditionalFormatting>
  <conditionalFormatting sqref="I4:J4">
    <cfRule type="cellIs" dxfId="164" priority="4" stopIfTrue="1" operator="greaterThan">
      <formula>0</formula>
    </cfRule>
    <cfRule type="cellIs" dxfId="163" priority="5" stopIfTrue="1" operator="greaterThan">
      <formula>0</formula>
    </cfRule>
    <cfRule type="cellIs" dxfId="162" priority="6" stopIfTrue="1" operator="greaterThan">
      <formula>0</formula>
    </cfRule>
  </conditionalFormatting>
  <conditionalFormatting sqref="I5:J9">
    <cfRule type="cellIs" dxfId="161" priority="1" stopIfTrue="1" operator="greaterThan">
      <formula>0</formula>
    </cfRule>
    <cfRule type="cellIs" dxfId="160" priority="2" stopIfTrue="1" operator="greaterThan">
      <formula>0</formula>
    </cfRule>
    <cfRule type="cellIs" dxfId="15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"/>
  <sheetViews>
    <sheetView topLeftCell="C1" zoomScale="84" zoomScaleNormal="84" workbookViewId="0">
      <selection activeCell="F11" sqref="F11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17" width="12" style="24" customWidth="1"/>
    <col min="18" max="16384" width="9.7109375" style="20"/>
  </cols>
  <sheetData>
    <row r="1" spans="1:17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62</v>
      </c>
      <c r="J1" s="60" t="s">
        <v>63</v>
      </c>
      <c r="K1" s="60" t="s">
        <v>64</v>
      </c>
      <c r="L1" s="60" t="s">
        <v>65</v>
      </c>
      <c r="M1" s="60" t="s">
        <v>66</v>
      </c>
      <c r="N1" s="60" t="s">
        <v>67</v>
      </c>
      <c r="O1" s="60" t="s">
        <v>68</v>
      </c>
      <c r="P1" s="60" t="s">
        <v>69</v>
      </c>
      <c r="Q1" s="60" t="s">
        <v>70</v>
      </c>
    </row>
    <row r="2" spans="1:17" ht="21.75" customHeight="1" x14ac:dyDescent="0.25">
      <c r="A2" s="59" t="s">
        <v>28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</row>
    <row r="3" spans="1:17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42146</v>
      </c>
      <c r="J3" s="47">
        <v>42146</v>
      </c>
      <c r="K3" s="47">
        <v>42172</v>
      </c>
      <c r="L3" s="47">
        <v>42187</v>
      </c>
      <c r="M3" s="47">
        <v>42191</v>
      </c>
      <c r="N3" s="47">
        <v>42198</v>
      </c>
      <c r="O3" s="47">
        <v>42265</v>
      </c>
      <c r="P3" s="47">
        <v>42265</v>
      </c>
      <c r="Q3" s="47">
        <v>42277</v>
      </c>
    </row>
    <row r="4" spans="1:17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 t="shared" ref="G4:G9" si="0">F4-(SUM(I4:Q4))</f>
        <v>5</v>
      </c>
      <c r="H4" s="28" t="str">
        <f>IF(G4&lt;0,"ATENÇÃO","OK")</f>
        <v>OK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</row>
    <row r="5" spans="1:17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f>5+8</f>
        <v>13</v>
      </c>
      <c r="G5" s="27">
        <f t="shared" si="0"/>
        <v>0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5</v>
      </c>
      <c r="P5" s="29">
        <v>8</v>
      </c>
      <c r="Q5" s="29">
        <v>0</v>
      </c>
    </row>
    <row r="6" spans="1:17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225-15</f>
        <v>210</v>
      </c>
      <c r="G6" s="27">
        <f t="shared" si="0"/>
        <v>60</v>
      </c>
      <c r="H6" s="28" t="str">
        <f t="shared" si="1"/>
        <v>OK</v>
      </c>
      <c r="I6" s="29">
        <v>25</v>
      </c>
      <c r="J6" s="29">
        <v>25</v>
      </c>
      <c r="K6" s="29">
        <v>5</v>
      </c>
      <c r="L6" s="29">
        <v>25</v>
      </c>
      <c r="M6" s="29">
        <v>20</v>
      </c>
      <c r="N6" s="29">
        <v>30</v>
      </c>
      <c r="O6" s="29">
        <v>0</v>
      </c>
      <c r="P6" s="29">
        <v>0</v>
      </c>
      <c r="Q6" s="29">
        <v>20</v>
      </c>
    </row>
    <row r="7" spans="1:17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</row>
    <row r="8" spans="1:17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14</v>
      </c>
      <c r="G8" s="27">
        <f t="shared" si="0"/>
        <v>14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</row>
    <row r="9" spans="1:17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305-20-60+15</f>
        <v>240</v>
      </c>
      <c r="G9" s="27">
        <f t="shared" si="0"/>
        <v>35</v>
      </c>
      <c r="H9" s="28" t="str">
        <f t="shared" si="1"/>
        <v>OK</v>
      </c>
      <c r="I9" s="29">
        <v>25</v>
      </c>
      <c r="J9" s="29">
        <v>25</v>
      </c>
      <c r="K9" s="29">
        <v>10</v>
      </c>
      <c r="L9" s="29">
        <v>25</v>
      </c>
      <c r="M9" s="29">
        <v>20</v>
      </c>
      <c r="N9" s="29">
        <v>60</v>
      </c>
      <c r="O9" s="29">
        <v>0</v>
      </c>
      <c r="P9" s="29">
        <v>0</v>
      </c>
      <c r="Q9" s="29">
        <v>40</v>
      </c>
    </row>
  </sheetData>
  <mergeCells count="15">
    <mergeCell ref="P1:P2"/>
    <mergeCell ref="Q1:Q2"/>
    <mergeCell ref="N1:N2"/>
    <mergeCell ref="O1:O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Q9">
    <cfRule type="cellIs" dxfId="158" priority="10" stopIfTrue="1" operator="greaterThan">
      <formula>0</formula>
    </cfRule>
    <cfRule type="cellIs" dxfId="157" priority="11" stopIfTrue="1" operator="greaterThan">
      <formula>0</formula>
    </cfRule>
    <cfRule type="cellIs" dxfId="156" priority="12" stopIfTrue="1" operator="greaterThan">
      <formula>0</formula>
    </cfRule>
  </conditionalFormatting>
  <conditionalFormatting sqref="I4">
    <cfRule type="cellIs" dxfId="155" priority="7" stopIfTrue="1" operator="greaterThan">
      <formula>0</formula>
    </cfRule>
    <cfRule type="cellIs" dxfId="154" priority="8" stopIfTrue="1" operator="greaterThan">
      <formula>0</formula>
    </cfRule>
    <cfRule type="cellIs" dxfId="153" priority="9" stopIfTrue="1" operator="greaterThan">
      <formula>0</formula>
    </cfRule>
  </conditionalFormatting>
  <conditionalFormatting sqref="I5:I9">
    <cfRule type="cellIs" dxfId="152" priority="4" stopIfTrue="1" operator="greaterThan">
      <formula>0</formula>
    </cfRule>
    <cfRule type="cellIs" dxfId="151" priority="5" stopIfTrue="1" operator="greaterThan">
      <formula>0</formula>
    </cfRule>
    <cfRule type="cellIs" dxfId="150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G9" sqref="G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91</v>
      </c>
      <c r="J1" s="60" t="s">
        <v>92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38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42146</v>
      </c>
      <c r="J3" s="47">
        <v>42166</v>
      </c>
      <c r="K3" s="47">
        <v>42181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4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4">
        <v>50</v>
      </c>
      <c r="G5" s="27">
        <f t="shared" ref="G5:G9" si="0">F5-(SUM(I5:T5))</f>
        <v>14</v>
      </c>
      <c r="H5" s="28" t="str">
        <f t="shared" ref="H5:H9" si="1">IF(G5&lt;0,"ATENÇÃO","OK")</f>
        <v>OK</v>
      </c>
      <c r="I5" s="29">
        <v>25</v>
      </c>
      <c r="J5" s="29">
        <v>11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4">
        <v>175</v>
      </c>
      <c r="G6" s="27">
        <f t="shared" si="0"/>
        <v>29</v>
      </c>
      <c r="H6" s="28" t="str">
        <f t="shared" si="1"/>
        <v>OK</v>
      </c>
      <c r="I6" s="29">
        <v>87</v>
      </c>
      <c r="J6" s="29">
        <v>35</v>
      </c>
      <c r="K6" s="29">
        <v>24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33">
        <v>75</v>
      </c>
      <c r="G8" s="27">
        <f t="shared" si="0"/>
        <v>20</v>
      </c>
      <c r="H8" s="28" t="str">
        <f t="shared" si="1"/>
        <v>OK</v>
      </c>
      <c r="I8" s="29">
        <v>37</v>
      </c>
      <c r="J8" s="29">
        <v>18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4">
        <v>200</v>
      </c>
      <c r="G9" s="27">
        <f t="shared" si="0"/>
        <v>58</v>
      </c>
      <c r="H9" s="28" t="str">
        <f t="shared" si="1"/>
        <v>OK</v>
      </c>
      <c r="I9" s="29">
        <v>100</v>
      </c>
      <c r="J9" s="29">
        <v>42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L4:T4">
    <cfRule type="cellIs" dxfId="149" priority="16" stopIfTrue="1" operator="greaterThan">
      <formula>0</formula>
    </cfRule>
    <cfRule type="cellIs" dxfId="148" priority="17" stopIfTrue="1" operator="greaterThan">
      <formula>0</formula>
    </cfRule>
    <cfRule type="cellIs" dxfId="147" priority="18" stopIfTrue="1" operator="greaterThan">
      <formula>0</formula>
    </cfRule>
  </conditionalFormatting>
  <conditionalFormatting sqref="L5:T9">
    <cfRule type="cellIs" dxfId="146" priority="13" stopIfTrue="1" operator="greaterThan">
      <formula>0</formula>
    </cfRule>
    <cfRule type="cellIs" dxfId="145" priority="14" stopIfTrue="1" operator="greaterThan">
      <formula>0</formula>
    </cfRule>
    <cfRule type="cellIs" dxfId="144" priority="15" stopIfTrue="1" operator="greaterThan">
      <formula>0</formula>
    </cfRule>
  </conditionalFormatting>
  <conditionalFormatting sqref="I4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I5:I9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J4:K4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J5:K9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zoomScale="84" zoomScaleNormal="84" workbookViewId="0">
      <selection activeCell="I9" sqref="I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61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29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42228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75</v>
      </c>
      <c r="G5" s="27">
        <f t="shared" ref="G5:G9" si="0">F5-(SUM(I5:T5))</f>
        <v>0</v>
      </c>
      <c r="H5" s="28" t="str">
        <f t="shared" ref="H5:H9" si="1">IF(G5&lt;0,"ATENÇÃO","OK")</f>
        <v>OK</v>
      </c>
      <c r="I5" s="29">
        <v>75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40</v>
      </c>
      <c r="G6" s="27">
        <f t="shared" si="0"/>
        <v>32</v>
      </c>
      <c r="H6" s="28" t="str">
        <f t="shared" si="1"/>
        <v>OK</v>
      </c>
      <c r="I6" s="29">
        <f>40-32</f>
        <v>8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v>20</v>
      </c>
      <c r="G7" s="27">
        <f t="shared" si="0"/>
        <v>10</v>
      </c>
      <c r="H7" s="28" t="str">
        <f t="shared" si="1"/>
        <v>OK</v>
      </c>
      <c r="I7" s="29">
        <v>10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190</v>
      </c>
      <c r="G8" s="27">
        <f t="shared" si="0"/>
        <v>14</v>
      </c>
      <c r="H8" s="28" t="str">
        <f t="shared" si="1"/>
        <v>OK</v>
      </c>
      <c r="I8" s="29">
        <f>190-14</f>
        <v>176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/>
      <c r="G9" s="27">
        <f t="shared" si="0"/>
        <v>0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  <row r="10" spans="1:20" x14ac:dyDescent="0.25">
      <c r="I10" s="48"/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J5:T9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I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I5:I9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9" sqref="F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74</v>
      </c>
      <c r="J1" s="60" t="s">
        <v>75</v>
      </c>
      <c r="K1" s="60" t="s">
        <v>76</v>
      </c>
      <c r="L1" s="60" t="s">
        <v>77</v>
      </c>
      <c r="M1" s="60" t="s">
        <v>78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39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42132</v>
      </c>
      <c r="J3" s="47">
        <v>42192</v>
      </c>
      <c r="K3" s="47">
        <v>42236</v>
      </c>
      <c r="L3" s="47">
        <v>42243</v>
      </c>
      <c r="M3" s="47">
        <v>42303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5</v>
      </c>
      <c r="G5" s="27">
        <f t="shared" ref="G5:G9" si="0">F5-(SUM(I5:T5))</f>
        <v>3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2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50+26+50</f>
        <v>126</v>
      </c>
      <c r="G6" s="27">
        <f t="shared" si="0"/>
        <v>51</v>
      </c>
      <c r="H6" s="28" t="str">
        <f t="shared" si="1"/>
        <v>OK</v>
      </c>
      <c r="I6" s="29">
        <v>20</v>
      </c>
      <c r="J6" s="29">
        <v>42</v>
      </c>
      <c r="K6" s="29">
        <v>10</v>
      </c>
      <c r="L6" s="29">
        <v>0</v>
      </c>
      <c r="M6" s="29">
        <v>3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/>
      <c r="G8" s="27">
        <f t="shared" si="0"/>
        <v>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110+55</f>
        <v>165</v>
      </c>
      <c r="G9" s="27">
        <f t="shared" si="0"/>
        <v>6</v>
      </c>
      <c r="H9" s="28" t="str">
        <f t="shared" si="1"/>
        <v>OK</v>
      </c>
      <c r="I9" s="29">
        <v>40</v>
      </c>
      <c r="J9" s="29">
        <v>100</v>
      </c>
      <c r="K9" s="29">
        <v>10</v>
      </c>
      <c r="L9" s="29">
        <v>3</v>
      </c>
      <c r="M9" s="29">
        <v>6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N4:T4">
    <cfRule type="cellIs" dxfId="119" priority="16" stopIfTrue="1" operator="greaterThan">
      <formula>0</formula>
    </cfRule>
    <cfRule type="cellIs" dxfId="118" priority="17" stopIfTrue="1" operator="greaterThan">
      <formula>0</formula>
    </cfRule>
    <cfRule type="cellIs" dxfId="117" priority="18" stopIfTrue="1" operator="greaterThan">
      <formula>0</formula>
    </cfRule>
  </conditionalFormatting>
  <conditionalFormatting sqref="N5:T9">
    <cfRule type="cellIs" dxfId="116" priority="13" stopIfTrue="1" operator="greaterThan">
      <formula>0</formula>
    </cfRule>
    <cfRule type="cellIs" dxfId="115" priority="14" stopIfTrue="1" operator="greaterThan">
      <formula>0</formula>
    </cfRule>
    <cfRule type="cellIs" dxfId="114" priority="15" stopIfTrue="1" operator="greaterThan">
      <formula>0</formula>
    </cfRule>
  </conditionalFormatting>
  <conditionalFormatting sqref="I4">
    <cfRule type="cellIs" dxfId="113" priority="10" stopIfTrue="1" operator="greaterThan">
      <formula>0</formula>
    </cfRule>
    <cfRule type="cellIs" dxfId="112" priority="11" stopIfTrue="1" operator="greaterThan">
      <formula>0</formula>
    </cfRule>
    <cfRule type="cellIs" dxfId="111" priority="12" stopIfTrue="1" operator="greaterThan">
      <formula>0</formula>
    </cfRule>
  </conditionalFormatting>
  <conditionalFormatting sqref="I5:I9">
    <cfRule type="cellIs" dxfId="110" priority="7" stopIfTrue="1" operator="greaterThan">
      <formula>0</formula>
    </cfRule>
    <cfRule type="cellIs" dxfId="109" priority="8" stopIfTrue="1" operator="greaterThan">
      <formula>0</formula>
    </cfRule>
    <cfRule type="cellIs" dxfId="108" priority="9" stopIfTrue="1" operator="greaterThan">
      <formula>0</formula>
    </cfRule>
  </conditionalFormatting>
  <conditionalFormatting sqref="J4:M4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J5:M9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9" sqref="F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85</v>
      </c>
      <c r="J1" s="60" t="s">
        <v>86</v>
      </c>
      <c r="K1" s="60" t="s">
        <v>87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30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42149</v>
      </c>
      <c r="J3" s="47">
        <v>42226</v>
      </c>
      <c r="K3" s="47">
        <v>42255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10</v>
      </c>
      <c r="G5" s="27">
        <f t="shared" ref="G5:G9" si="0">F5-(SUM(I5:T5))</f>
        <v>10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50</v>
      </c>
      <c r="G6" s="27">
        <f t="shared" si="0"/>
        <v>7</v>
      </c>
      <c r="H6" s="28" t="str">
        <f t="shared" si="1"/>
        <v>OK</v>
      </c>
      <c r="I6" s="29">
        <v>20</v>
      </c>
      <c r="J6" s="29">
        <v>13</v>
      </c>
      <c r="K6" s="29">
        <v>10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v>5</v>
      </c>
      <c r="G7" s="27">
        <f t="shared" si="0"/>
        <v>5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18</v>
      </c>
      <c r="G8" s="27">
        <f t="shared" si="0"/>
        <v>18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113-24</f>
        <v>89</v>
      </c>
      <c r="G9" s="27">
        <f t="shared" si="0"/>
        <v>33</v>
      </c>
      <c r="H9" s="28" t="str">
        <f t="shared" si="1"/>
        <v>OK</v>
      </c>
      <c r="I9" s="29">
        <v>35</v>
      </c>
      <c r="J9" s="29">
        <v>21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L4:T4">
    <cfRule type="cellIs" dxfId="101" priority="16" stopIfTrue="1" operator="greaterThan">
      <formula>0</formula>
    </cfRule>
    <cfRule type="cellIs" dxfId="100" priority="17" stopIfTrue="1" operator="greaterThan">
      <formula>0</formula>
    </cfRule>
    <cfRule type="cellIs" dxfId="99" priority="18" stopIfTrue="1" operator="greaterThan">
      <formula>0</formula>
    </cfRule>
  </conditionalFormatting>
  <conditionalFormatting sqref="L5:T9">
    <cfRule type="cellIs" dxfId="98" priority="13" stopIfTrue="1" operator="greaterThan">
      <formula>0</formula>
    </cfRule>
    <cfRule type="cellIs" dxfId="97" priority="14" stopIfTrue="1" operator="greaterThan">
      <formula>0</formula>
    </cfRule>
    <cfRule type="cellIs" dxfId="96" priority="15" stopIfTrue="1" operator="greaterThan">
      <formula>0</formula>
    </cfRule>
  </conditionalFormatting>
  <conditionalFormatting sqref="I4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I5:I9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J4:K4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J5:K9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88</v>
      </c>
      <c r="J1" s="60" t="s">
        <v>89</v>
      </c>
      <c r="K1" s="60" t="s">
        <v>90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34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42185</v>
      </c>
      <c r="J3" s="47">
        <v>42192</v>
      </c>
      <c r="K3" s="47">
        <v>42262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>F4-(SUM(I4:T4))</f>
        <v>5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5</v>
      </c>
      <c r="G5" s="27">
        <f t="shared" ref="G5:G9" si="0">F5-(SUM(I5:T5))</f>
        <v>5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30+15+15</f>
        <v>60</v>
      </c>
      <c r="G6" s="27">
        <f t="shared" si="0"/>
        <v>0</v>
      </c>
      <c r="H6" s="28" t="str">
        <f t="shared" si="1"/>
        <v>OK</v>
      </c>
      <c r="I6" s="29">
        <v>30</v>
      </c>
      <c r="J6" s="29">
        <v>30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f>19+5</f>
        <v>24</v>
      </c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24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10</v>
      </c>
      <c r="G8" s="27">
        <f t="shared" si="0"/>
        <v>10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70+60</f>
        <v>130</v>
      </c>
      <c r="G9" s="27">
        <f t="shared" si="0"/>
        <v>0</v>
      </c>
      <c r="H9" s="28" t="str">
        <f t="shared" si="1"/>
        <v>OK</v>
      </c>
      <c r="I9" s="29">
        <v>70</v>
      </c>
      <c r="J9" s="29">
        <v>60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L4:T4">
    <cfRule type="cellIs" dxfId="83" priority="16" stopIfTrue="1" operator="greaterThan">
      <formula>0</formula>
    </cfRule>
    <cfRule type="cellIs" dxfId="82" priority="17" stopIfTrue="1" operator="greaterThan">
      <formula>0</formula>
    </cfRule>
    <cfRule type="cellIs" dxfId="81" priority="18" stopIfTrue="1" operator="greaterThan">
      <formula>0</formula>
    </cfRule>
  </conditionalFormatting>
  <conditionalFormatting sqref="L5:T9">
    <cfRule type="cellIs" dxfId="80" priority="13" stopIfTrue="1" operator="greaterThan">
      <formula>0</formula>
    </cfRule>
    <cfRule type="cellIs" dxfId="79" priority="14" stopIfTrue="1" operator="greaterThan">
      <formula>0</formula>
    </cfRule>
    <cfRule type="cellIs" dxfId="78" priority="15" stopIfTrue="1" operator="greaterThan">
      <formula>0</formula>
    </cfRule>
  </conditionalFormatting>
  <conditionalFormatting sqref="I4">
    <cfRule type="cellIs" dxfId="77" priority="10" stopIfTrue="1" operator="greaterThan">
      <formula>0</formula>
    </cfRule>
    <cfRule type="cellIs" dxfId="76" priority="11" stopIfTrue="1" operator="greaterThan">
      <formula>0</formula>
    </cfRule>
    <cfRule type="cellIs" dxfId="75" priority="12" stopIfTrue="1" operator="greaterThan">
      <formula>0</formula>
    </cfRule>
  </conditionalFormatting>
  <conditionalFormatting sqref="I5:I9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J4:K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J5:K9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"/>
  <sheetViews>
    <sheetView zoomScale="84" zoomScaleNormal="84" workbookViewId="0">
      <selection activeCell="G13" sqref="G13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19" width="12" style="24" customWidth="1"/>
    <col min="20" max="16384" width="9.7109375" style="20"/>
  </cols>
  <sheetData>
    <row r="1" spans="1:19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107</v>
      </c>
      <c r="J1" s="60" t="s">
        <v>108</v>
      </c>
      <c r="K1" s="60" t="s">
        <v>109</v>
      </c>
      <c r="L1" s="60" t="s">
        <v>110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</row>
    <row r="2" spans="1:19" ht="21.75" customHeight="1" x14ac:dyDescent="0.25">
      <c r="A2" s="59" t="s">
        <v>32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42165</v>
      </c>
      <c r="J3" s="47">
        <v>42181</v>
      </c>
      <c r="K3" s="47">
        <v>42243</v>
      </c>
      <c r="L3" s="47">
        <v>42298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</row>
    <row r="4" spans="1:19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>F4-(SUM(I4:S4))</f>
        <v>5</v>
      </c>
      <c r="H4" s="28" t="str">
        <f>IF(G4&lt;0,"ATENÇÃO","OK")</f>
        <v>OK</v>
      </c>
      <c r="I4" s="29"/>
      <c r="J4" s="29"/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</row>
    <row r="5" spans="1:19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f>25+20+2</f>
        <v>47</v>
      </c>
      <c r="G5" s="27">
        <f>F5-(SUM(I5:S5))</f>
        <v>20</v>
      </c>
      <c r="H5" s="28" t="str">
        <f t="shared" ref="H5:H9" si="0">IF(G5&lt;0,"ATENÇÃO","OK")</f>
        <v>OK</v>
      </c>
      <c r="I5" s="29">
        <v>4</v>
      </c>
      <c r="J5" s="29">
        <v>10</v>
      </c>
      <c r="K5" s="29">
        <v>11</v>
      </c>
      <c r="L5" s="29">
        <f>5-3</f>
        <v>2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</row>
    <row r="6" spans="1:19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50</v>
      </c>
      <c r="G6" s="27">
        <f>F6-(SUM(I6:S6))</f>
        <v>8</v>
      </c>
      <c r="H6" s="28" t="str">
        <f t="shared" si="0"/>
        <v>OK</v>
      </c>
      <c r="I6" s="29">
        <v>0</v>
      </c>
      <c r="J6" s="29">
        <v>10</v>
      </c>
      <c r="K6" s="29">
        <v>20</v>
      </c>
      <c r="L6" s="29">
        <f>20-8</f>
        <v>12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</row>
    <row r="7" spans="1:19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v>50</v>
      </c>
      <c r="G7" s="27">
        <f>F7-(SUM(I7:S7))</f>
        <v>40</v>
      </c>
      <c r="H7" s="28" t="str">
        <f t="shared" si="0"/>
        <v>OK</v>
      </c>
      <c r="I7" s="29">
        <v>0</v>
      </c>
      <c r="J7" s="29">
        <v>0</v>
      </c>
      <c r="K7" s="29">
        <v>10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</row>
    <row r="8" spans="1:19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10</v>
      </c>
      <c r="G8" s="27">
        <f>F8-(SUM(I8:S8))</f>
        <v>10</v>
      </c>
      <c r="H8" s="28" t="str">
        <f t="shared" si="0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</row>
    <row r="9" spans="1:19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v>25</v>
      </c>
      <c r="G9" s="27">
        <f>F9-(SUM(I9:S9))</f>
        <v>25</v>
      </c>
      <c r="H9" s="28" t="str">
        <f t="shared" si="0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</row>
    <row r="10" spans="1:19" x14ac:dyDescent="0.25">
      <c r="R10" s="20"/>
      <c r="S10" s="20"/>
    </row>
  </sheetData>
  <mergeCells count="17">
    <mergeCell ref="Q1:Q2"/>
    <mergeCell ref="R1:R2"/>
    <mergeCell ref="S1:S2"/>
    <mergeCell ref="M1:M2"/>
    <mergeCell ref="N1:N2"/>
    <mergeCell ref="O1:O2"/>
    <mergeCell ref="P1:P2"/>
    <mergeCell ref="A2:H2"/>
    <mergeCell ref="A4:A9"/>
    <mergeCell ref="B4:B9"/>
    <mergeCell ref="L1:L2"/>
    <mergeCell ref="A1:C1"/>
    <mergeCell ref="D1:E1"/>
    <mergeCell ref="F1:H1"/>
    <mergeCell ref="I1:I2"/>
    <mergeCell ref="J1:J2"/>
    <mergeCell ref="K1:K2"/>
  </mergeCells>
  <conditionalFormatting sqref="I4">
    <cfRule type="cellIs" dxfId="65" priority="10" stopIfTrue="1" operator="greaterThan">
      <formula>0</formula>
    </cfRule>
    <cfRule type="cellIs" dxfId="64" priority="11" stopIfTrue="1" operator="greaterThan">
      <formula>0</formula>
    </cfRule>
    <cfRule type="cellIs" dxfId="63" priority="12" stopIfTrue="1" operator="greaterThan">
      <formula>0</formula>
    </cfRule>
  </conditionalFormatting>
  <conditionalFormatting sqref="I5:I9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M4:S4">
    <cfRule type="cellIs" dxfId="59" priority="16" stopIfTrue="1" operator="greaterThan">
      <formula>0</formula>
    </cfRule>
    <cfRule type="cellIs" dxfId="58" priority="17" stopIfTrue="1" operator="greaterThan">
      <formula>0</formula>
    </cfRule>
    <cfRule type="cellIs" dxfId="57" priority="18" stopIfTrue="1" operator="greaterThan">
      <formula>0</formula>
    </cfRule>
  </conditionalFormatting>
  <conditionalFormatting sqref="M5:S9">
    <cfRule type="cellIs" dxfId="56" priority="13" stopIfTrue="1" operator="greaterThan">
      <formula>0</formula>
    </cfRule>
    <cfRule type="cellIs" dxfId="55" priority="14" stopIfTrue="1" operator="greaterThan">
      <formula>0</formula>
    </cfRule>
    <cfRule type="cellIs" dxfId="54" priority="15" stopIfTrue="1" operator="greaterThan">
      <formula>0</formula>
    </cfRule>
  </conditionalFormatting>
  <conditionalFormatting sqref="J4:L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J5:L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4"/>
  <sheetViews>
    <sheetView topLeftCell="A4" zoomScale="84" zoomScaleNormal="84" workbookViewId="0">
      <selection activeCell="D10" sqref="D10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79</v>
      </c>
      <c r="J1" s="60" t="s">
        <v>80</v>
      </c>
      <c r="K1" s="60" t="s">
        <v>81</v>
      </c>
      <c r="L1" s="60" t="s">
        <v>82</v>
      </c>
      <c r="M1" s="60" t="s">
        <v>83</v>
      </c>
      <c r="N1" s="60" t="s">
        <v>101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33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42184</v>
      </c>
      <c r="J3" s="19" t="s">
        <v>102</v>
      </c>
      <c r="K3" s="47">
        <v>42312</v>
      </c>
      <c r="L3" s="47">
        <v>42312</v>
      </c>
      <c r="M3" s="47">
        <v>42313</v>
      </c>
      <c r="N3" s="47">
        <v>42340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9">
        <v>3</v>
      </c>
      <c r="G4" s="27">
        <f>F4-(SUM(I4:T4))</f>
        <v>3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9">
        <v>5</v>
      </c>
      <c r="G5" s="27">
        <f t="shared" ref="G5:G9" si="0">F5-(SUM(I5:T5))</f>
        <v>1</v>
      </c>
      <c r="H5" s="28" t="str">
        <f t="shared" ref="H5:H9" si="1">IF(G5&lt;0,"ATENÇÃO","OK")</f>
        <v>OK</v>
      </c>
      <c r="I5" s="29">
        <v>0</v>
      </c>
      <c r="J5" s="29">
        <v>2</v>
      </c>
      <c r="K5" s="29">
        <v>2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9">
        <f>20+15+5+30</f>
        <v>70</v>
      </c>
      <c r="G6" s="27">
        <f t="shared" si="0"/>
        <v>6</v>
      </c>
      <c r="H6" s="28" t="str">
        <f t="shared" si="1"/>
        <v>OK</v>
      </c>
      <c r="I6" s="29">
        <v>16</v>
      </c>
      <c r="J6" s="29">
        <v>1</v>
      </c>
      <c r="K6" s="29">
        <v>0</v>
      </c>
      <c r="L6" s="29">
        <v>21</v>
      </c>
      <c r="M6" s="50">
        <f>32-6</f>
        <v>26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9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9">
        <v>20</v>
      </c>
      <c r="G8" s="27">
        <f t="shared" si="0"/>
        <v>5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15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9">
        <v>8</v>
      </c>
      <c r="G9" s="27">
        <f t="shared" si="0"/>
        <v>8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  <row r="10" spans="1:20" ht="60" x14ac:dyDescent="0.25">
      <c r="B10" s="51" t="s">
        <v>103</v>
      </c>
      <c r="C10" s="52">
        <v>3</v>
      </c>
      <c r="D10" s="51" t="s">
        <v>104</v>
      </c>
    </row>
    <row r="12" spans="1:20" ht="45" x14ac:dyDescent="0.25">
      <c r="B12" s="51" t="s">
        <v>103</v>
      </c>
      <c r="C12" s="52">
        <v>3</v>
      </c>
      <c r="D12" s="51" t="s">
        <v>105</v>
      </c>
    </row>
    <row r="14" spans="1:20" x14ac:dyDescent="0.25">
      <c r="B14" s="61" t="s">
        <v>106</v>
      </c>
      <c r="C14" s="61"/>
      <c r="D14" s="61"/>
    </row>
  </sheetData>
  <mergeCells count="19">
    <mergeCell ref="S1:S2"/>
    <mergeCell ref="T1:T2"/>
    <mergeCell ref="N1:N2"/>
    <mergeCell ref="O1:O2"/>
    <mergeCell ref="P1:P2"/>
    <mergeCell ref="Q1:Q2"/>
    <mergeCell ref="I1:I2"/>
    <mergeCell ref="J1:J2"/>
    <mergeCell ref="K1:K2"/>
    <mergeCell ref="B14:D14"/>
    <mergeCell ref="R1:R2"/>
    <mergeCell ref="A2:H2"/>
    <mergeCell ref="A4:A9"/>
    <mergeCell ref="B4:B9"/>
    <mergeCell ref="L1:L2"/>
    <mergeCell ref="M1:M2"/>
    <mergeCell ref="A1:C1"/>
    <mergeCell ref="D1:E1"/>
    <mergeCell ref="F1:H1"/>
  </mergeCells>
  <conditionalFormatting sqref="I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I5:I9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J4:T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J5:T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17" sqref="F17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71</v>
      </c>
      <c r="J1" s="60" t="s">
        <v>72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35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42152</v>
      </c>
      <c r="J3" s="19" t="s">
        <v>73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10</v>
      </c>
      <c r="G4" s="27">
        <f>F4-(SUM(I4:T4))</f>
        <v>10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15</v>
      </c>
      <c r="G5" s="27">
        <f t="shared" ref="G5:G9" si="0">F5-(SUM(I5:T5))</f>
        <v>11</v>
      </c>
      <c r="H5" s="28" t="str">
        <f t="shared" ref="H5:H9" si="1">IF(G5&lt;0,"ATENÇÃO","OK")</f>
        <v>OK</v>
      </c>
      <c r="I5" s="29">
        <v>0</v>
      </c>
      <c r="J5" s="29">
        <v>4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25</v>
      </c>
      <c r="G6" s="27">
        <f t="shared" si="0"/>
        <v>19</v>
      </c>
      <c r="H6" s="28" t="str">
        <f t="shared" si="1"/>
        <v>OK</v>
      </c>
      <c r="I6" s="29">
        <v>2</v>
      </c>
      <c r="J6" s="29">
        <v>4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v>15</v>
      </c>
      <c r="G7" s="27">
        <f t="shared" si="0"/>
        <v>15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15</v>
      </c>
      <c r="G8" s="27">
        <f t="shared" si="0"/>
        <v>15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v>15</v>
      </c>
      <c r="G9" s="27">
        <f t="shared" si="0"/>
        <v>15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4">
    <cfRule type="cellIs" dxfId="29" priority="16" stopIfTrue="1" operator="greaterThan">
      <formula>0</formula>
    </cfRule>
    <cfRule type="cellIs" dxfId="28" priority="17" stopIfTrue="1" operator="greaterThan">
      <formula>0</formula>
    </cfRule>
    <cfRule type="cellIs" dxfId="27" priority="18" stopIfTrue="1" operator="greaterThan">
      <formula>0</formula>
    </cfRule>
  </conditionalFormatting>
  <conditionalFormatting sqref="K5:T9">
    <cfRule type="cellIs" dxfId="26" priority="13" stopIfTrue="1" operator="greaterThan">
      <formula>0</formula>
    </cfRule>
    <cfRule type="cellIs" dxfId="25" priority="14" stopIfTrue="1" operator="greaterThan">
      <formula>0</formula>
    </cfRule>
    <cfRule type="cellIs" dxfId="24" priority="15" stopIfTrue="1" operator="greaterThan">
      <formula>0</formula>
    </cfRule>
  </conditionalFormatting>
  <conditionalFormatting sqref="I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I5:I9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J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J5:J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84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31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f>5-2</f>
        <v>3</v>
      </c>
      <c r="G5" s="27">
        <f t="shared" ref="G5:G9" si="0">F5-(SUM(I5:T5))</f>
        <v>3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15-5</f>
        <v>10</v>
      </c>
      <c r="G6" s="27">
        <f t="shared" si="0"/>
        <v>9</v>
      </c>
      <c r="H6" s="28" t="str">
        <f t="shared" si="1"/>
        <v>OK</v>
      </c>
      <c r="I6" s="29">
        <v>1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/>
      <c r="G8" s="27">
        <f t="shared" si="0"/>
        <v>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50-20-15</f>
        <v>15</v>
      </c>
      <c r="G9" s="27">
        <f t="shared" si="0"/>
        <v>15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4">
    <cfRule type="cellIs" dxfId="11" priority="16" stopIfTrue="1" operator="greaterThan">
      <formula>0</formula>
    </cfRule>
    <cfRule type="cellIs" dxfId="10" priority="17" stopIfTrue="1" operator="greaterThan">
      <formula>0</formula>
    </cfRule>
    <cfRule type="cellIs" dxfId="9" priority="18" stopIfTrue="1" operator="greaterThan">
      <formula>0</formula>
    </cfRule>
  </conditionalFormatting>
  <conditionalFormatting sqref="J5:T9">
    <cfRule type="cellIs" dxfId="8" priority="13" stopIfTrue="1" operator="greaterThan">
      <formula>0</formula>
    </cfRule>
    <cfRule type="cellIs" dxfId="7" priority="14" stopIfTrue="1" operator="greaterThan">
      <formula>0</formula>
    </cfRule>
    <cfRule type="cellIs" dxfId="6" priority="15" stopIfTrue="1" operator="greaterThan">
      <formula>0</formula>
    </cfRule>
  </conditionalFormatting>
  <conditionalFormatting sqref="I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I5:I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zoomScale="84" zoomScaleNormal="84" workbookViewId="0">
      <selection activeCell="H16" sqref="H1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2.28515625" style="31" bestFit="1" customWidth="1"/>
    <col min="7" max="7" width="13.28515625" style="3" customWidth="1"/>
    <col min="8" max="8" width="12.5703125" style="23" customWidth="1"/>
    <col min="9" max="16384" width="9.7109375" style="20"/>
  </cols>
  <sheetData>
    <row r="1" spans="1:1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2" t="s">
        <v>58</v>
      </c>
      <c r="J1" s="63"/>
    </row>
    <row r="2" spans="1:10" s="21" customFormat="1" ht="30" x14ac:dyDescent="0.2">
      <c r="A2" s="25" t="s">
        <v>3</v>
      </c>
      <c r="B2" s="25" t="s">
        <v>1</v>
      </c>
      <c r="C2" s="17" t="s">
        <v>4</v>
      </c>
      <c r="D2" s="17" t="s">
        <v>5</v>
      </c>
      <c r="E2" s="18" t="s">
        <v>50</v>
      </c>
      <c r="F2" s="30" t="s">
        <v>57</v>
      </c>
      <c r="G2" s="26" t="s">
        <v>56</v>
      </c>
      <c r="H2" s="25" t="s">
        <v>55</v>
      </c>
      <c r="I2" s="25" t="s">
        <v>59</v>
      </c>
      <c r="J2" s="25" t="s">
        <v>60</v>
      </c>
    </row>
    <row r="3" spans="1:10" ht="20.100000000000001" customHeight="1" x14ac:dyDescent="0.25">
      <c r="A3" s="56" t="s">
        <v>49</v>
      </c>
      <c r="B3" s="53">
        <v>1</v>
      </c>
      <c r="C3" s="35">
        <v>1</v>
      </c>
      <c r="D3" s="36" t="s">
        <v>45</v>
      </c>
      <c r="E3" s="37">
        <v>8.5000000000000006E-2</v>
      </c>
      <c r="F3" s="42">
        <f>SUM('Reit-PROAD'!F4,'Reit-PROEN'!F4,'Reit-PROEX'!F4,Museu!F4,ESAG!F4,CEART!F4,FAED!F4,CEAD!F4,CEFID!F4,CERES!F4,CESFI!F4,CCT!F4,CEO!F4,CEAVI!F4,CEPLAN!F4)</f>
        <v>48</v>
      </c>
      <c r="G3" s="45">
        <f>SUM(('Reit-PROAD'!F4-'Reit-PROAD'!G4),('Reit-PROEN'!F4-'Reit-PROEN'!G4),('Reit-PROEX'!F4-'Reit-PROEX'!G4),(Museu!F4-Museu!G4),(ESAG!F4-ESAG!G4),(CEART!F4-CEART!G4),(FAED!F4-FAED!G4),(CEAD!F4-CEAD!G4),(CEFID!F4-CEFID!G4),(CERES!F4-CERES!G4),(CESFI!F4-CESFI!G4),(CCT!F4-CCT!G4),(CEO!F4-CEO!G4),(CEAVI!F4-CEAVI!G4),(CEPLAN!F4-CEPLAN!G4))</f>
        <v>0</v>
      </c>
      <c r="H3" s="46">
        <f>F3-G3</f>
        <v>48</v>
      </c>
      <c r="I3" s="46"/>
      <c r="J3" s="46"/>
    </row>
    <row r="4" spans="1:10" ht="20.100000000000001" customHeight="1" x14ac:dyDescent="0.25">
      <c r="A4" s="57"/>
      <c r="B4" s="54"/>
      <c r="C4" s="35">
        <v>2</v>
      </c>
      <c r="D4" s="36" t="s">
        <v>44</v>
      </c>
      <c r="E4" s="38">
        <v>0.08</v>
      </c>
      <c r="F4" s="42">
        <f>SUM('Reit-PROAD'!F5,'Reit-PROEN'!F5,'Reit-PROEX'!F5,Museu!F5,ESAG!F5,CEART!F5,FAED!F5,CEAD!F5,CEFID!F5,CERES!F5,CESFI!F5,CCT!F5,CEO!F5,CEAVI!F5,CEPLAN!F5)</f>
        <v>406</v>
      </c>
      <c r="G4" s="45">
        <f>SUM(('Reit-PROAD'!F5-'Reit-PROAD'!G5),('Reit-PROEN'!F5-'Reit-PROEN'!G5),('Reit-PROEX'!F5-'Reit-PROEX'!G5),(Museu!F5-Museu!G5),(ESAG!F5-ESAG!G5),(CEART!F5-CEART!G5),(FAED!F5-FAED!G5),(CEAD!F5-CEAD!G5),(CEFID!F5-CEFID!G5),(CERES!F5-CERES!G5),(CESFI!F5-CESFI!G5),(CCT!F5-CCT!G5),(CEO!F5-CEO!G5),(CEAVI!F5-CEAVI!G5),(CEPLAN!F5-CEPLAN!G5))</f>
        <v>196</v>
      </c>
      <c r="H4" s="46">
        <f t="shared" ref="H4:H7" si="0">F4-G4</f>
        <v>210</v>
      </c>
      <c r="I4" s="46"/>
      <c r="J4" s="46"/>
    </row>
    <row r="5" spans="1:10" ht="20.100000000000001" customHeight="1" x14ac:dyDescent="0.25">
      <c r="A5" s="57"/>
      <c r="B5" s="54"/>
      <c r="C5" s="35">
        <v>3</v>
      </c>
      <c r="D5" s="36" t="s">
        <v>43</v>
      </c>
      <c r="E5" s="39">
        <v>7.6999999999999999E-2</v>
      </c>
      <c r="F5" s="42">
        <f>SUM('Reit-PROAD'!F6,'Reit-PROEN'!F6,'Reit-PROEX'!F6,Museu!F6,ESAG!F6,CEART!F6,FAED!F6,CEAD!F6,CEFID!F6,CERES!F6,CESFI!F6,CCT!F6,CEO!F6,CEAVI!F6,CEPLAN!F6)</f>
        <v>1344</v>
      </c>
      <c r="G5" s="45">
        <f>SUM(('Reit-PROAD'!F6-'Reit-PROAD'!G6),('Reit-PROEN'!F6-'Reit-PROEN'!G6),('Reit-PROEX'!F6-'Reit-PROEX'!G6),(Museu!F6-Museu!G6),(ESAG!F6-ESAG!G6),(CEART!F6-CEART!G6),(FAED!F6-FAED!G6),(CEAD!F6-CEAD!G6),(CEFID!F6-CEFID!G6),(CERES!F6-CERES!G6),(CESFI!F6-CESFI!G6),(CCT!F6-CCT!G6),(CEO!F6-CEO!G6),(CEAVI!F6-CEAVI!G6),(CEPLAN!F6-CEPLAN!G6))</f>
        <v>780</v>
      </c>
      <c r="H5" s="46">
        <f t="shared" si="0"/>
        <v>564</v>
      </c>
      <c r="I5" s="46">
        <v>269</v>
      </c>
      <c r="J5" s="46">
        <f>(I5*100)/1075</f>
        <v>25.023255813953487</v>
      </c>
    </row>
    <row r="6" spans="1:10" ht="20.100000000000001" customHeight="1" x14ac:dyDescent="0.25">
      <c r="A6" s="57"/>
      <c r="B6" s="54"/>
      <c r="C6" s="35">
        <v>4</v>
      </c>
      <c r="D6" s="36" t="s">
        <v>46</v>
      </c>
      <c r="E6" s="38">
        <v>0.08</v>
      </c>
      <c r="F6" s="42">
        <f>SUM('Reit-PROAD'!F7,'Reit-PROEN'!F7,'Reit-PROEX'!F7,Museu!F7,ESAG!F7,CEART!F7,FAED!F7,CEAD!F7,CEFID!F7,CERES!F7,CESFI!F7,CCT!F7,CEO!F7,CEAVI!F7,CEPLAN!F7)</f>
        <v>170</v>
      </c>
      <c r="G6" s="45">
        <f>SUM(('Reit-PROAD'!F7-'Reit-PROAD'!G7),('Reit-PROEN'!F7-'Reit-PROEN'!G7),('Reit-PROEX'!F7-'Reit-PROEX'!G7),(Museu!F7-Museu!G7),(ESAG!F7-ESAG!G7),(CEART!F7-CEART!G7),(FAED!F7-FAED!G7),(CEAD!F7-CEAD!G7),(CEFID!F7-CEFID!G7),(CERES!F7-CERES!G7),(CESFI!F7-CESFI!G7),(CCT!F7-CCT!G7),(CEO!F7-CEO!G7),(CEAVI!F7-CEAVI!G7),(CEPLAN!F7-CEPLAN!G7))</f>
        <v>54</v>
      </c>
      <c r="H6" s="46">
        <f t="shared" si="0"/>
        <v>116</v>
      </c>
      <c r="I6" s="46"/>
      <c r="J6" s="46"/>
    </row>
    <row r="7" spans="1:10" ht="20.100000000000001" customHeight="1" x14ac:dyDescent="0.25">
      <c r="A7" s="57"/>
      <c r="B7" s="54"/>
      <c r="C7" s="32">
        <v>5</v>
      </c>
      <c r="D7" s="34" t="s">
        <v>47</v>
      </c>
      <c r="E7" s="37">
        <v>0.08</v>
      </c>
      <c r="F7" s="42">
        <f>SUM('Reit-PROAD'!F8,'Reit-PROEN'!F8,'Reit-PROEX'!F8,Museu!F8,ESAG!F8,CEART!F8,FAED!F8,CEAD!F8,CEFID!F8,CERES!F8,CESFI!F8,CCT!F8,CEO!F8,CEAVI!F8,CEPLAN!F8)</f>
        <v>559</v>
      </c>
      <c r="G7" s="45">
        <f>SUM(('Reit-PROAD'!F8-'Reit-PROAD'!G8),('Reit-PROEN'!F8-'Reit-PROEN'!G8),('Reit-PROEX'!F8-'Reit-PROEX'!G8),(Museu!F8-Museu!G8),(ESAG!F8-ESAG!G8),(CEART!F8-CEART!G8),(FAED!F8-FAED!G8),(CEAD!F8-CEAD!G8),(CEFID!F8-CEFID!G8),(CERES!F8-CERES!G8),(CESFI!F8-CESFI!G8),(CCT!F8-CCT!G8),(CEO!F8-CEO!G8),(CEAVI!F8-CEAVI!G8),(CEPLAN!F8-CEPLAN!G8))</f>
        <v>266</v>
      </c>
      <c r="H7" s="46">
        <f t="shared" si="0"/>
        <v>293</v>
      </c>
      <c r="I7" s="46"/>
      <c r="J7" s="46"/>
    </row>
    <row r="8" spans="1:10" ht="20.100000000000001" customHeight="1" x14ac:dyDescent="0.25">
      <c r="A8" s="58"/>
      <c r="B8" s="55"/>
      <c r="C8" s="32">
        <v>6</v>
      </c>
      <c r="D8" s="34" t="s">
        <v>48</v>
      </c>
      <c r="E8" s="37">
        <v>6.8000000000000005E-2</v>
      </c>
      <c r="F8" s="42">
        <f>SUM('Reit-PROAD'!F9,'Reit-PROEN'!F9,'Reit-PROEX'!F9,Museu!F9,ESAG!F9,CEART!F9,FAED!F9,CEAD!F9,CEFID!F9,CERES!F9,CESFI!F9,CCT!F9,CEO!F9,CEAVI!F9,CEPLAN!F9)</f>
        <v>1783</v>
      </c>
      <c r="G8" s="45">
        <f>SUM(('Reit-PROAD'!F9-'Reit-PROAD'!G9),('Reit-PROEN'!F9-'Reit-PROEN'!G9),('Reit-PROEX'!F9-'Reit-PROEX'!G9),(Museu!F9-Museu!G9),(ESAG!F9-ESAG!G9),(CEART!F9-CEART!G9),(FAED!F9-FAED!G9),(CEAD!F9-CEAD!G9),(CEFID!F9-CEFID!G9),(CERES!F9-CERES!G9),(CESFI!F9-CESFI!G9),(CCT!F9-CCT!G9),(CEO!F9-CEO!G9),(CEAVI!F9-CEAVI!G9),(CEPLAN!F9-CEPLAN!G9))</f>
        <v>1524</v>
      </c>
      <c r="H8" s="46">
        <f>F8-G8</f>
        <v>259</v>
      </c>
      <c r="I8" s="46">
        <v>357</v>
      </c>
      <c r="J8" s="46">
        <f>(I8*100)/1426</f>
        <v>25.035063113604487</v>
      </c>
    </row>
  </sheetData>
  <mergeCells count="6">
    <mergeCell ref="I1:J1"/>
    <mergeCell ref="A3:A8"/>
    <mergeCell ref="B3:B8"/>
    <mergeCell ref="A1:C1"/>
    <mergeCell ref="D1:E1"/>
    <mergeCell ref="F1:H1"/>
  </mergeCells>
  <pageMargins left="0.74791666666666667" right="0.74791666666666667" top="0.98402777777777772" bottom="0.98402777777777772" header="0.51180555555555551" footer="0.51180555555555551"/>
  <pageSetup paperSize="9" scale="83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65" t="s">
        <v>10</v>
      </c>
      <c r="B1" s="65"/>
      <c r="C1" s="65"/>
      <c r="D1" s="65"/>
      <c r="E1" s="65"/>
      <c r="F1" s="65"/>
      <c r="G1" s="65"/>
      <c r="H1" s="65"/>
    </row>
    <row r="2" spans="1:8" ht="20.25" x14ac:dyDescent="0.2">
      <c r="B2" s="5"/>
    </row>
    <row r="3" spans="1:8" ht="47.25" customHeight="1" x14ac:dyDescent="0.2">
      <c r="A3" s="66" t="s">
        <v>11</v>
      </c>
      <c r="B3" s="66"/>
      <c r="C3" s="66"/>
      <c r="D3" s="66"/>
      <c r="E3" s="66"/>
      <c r="F3" s="66"/>
      <c r="G3" s="66"/>
      <c r="H3" s="66"/>
    </row>
    <row r="4" spans="1:8" ht="35.25" customHeight="1" x14ac:dyDescent="0.2">
      <c r="B4" s="6"/>
    </row>
    <row r="5" spans="1:8" ht="15" customHeight="1" x14ac:dyDescent="0.2">
      <c r="A5" s="67" t="s">
        <v>12</v>
      </c>
      <c r="B5" s="67"/>
      <c r="C5" s="67"/>
      <c r="D5" s="67"/>
      <c r="E5" s="67"/>
      <c r="F5" s="67"/>
      <c r="G5" s="67"/>
      <c r="H5" s="67"/>
    </row>
    <row r="6" spans="1:8" ht="15" customHeight="1" x14ac:dyDescent="0.2">
      <c r="A6" s="67" t="s">
        <v>13</v>
      </c>
      <c r="B6" s="67"/>
      <c r="C6" s="67"/>
      <c r="D6" s="67"/>
      <c r="E6" s="67"/>
      <c r="F6" s="67"/>
      <c r="G6" s="67"/>
      <c r="H6" s="67"/>
    </row>
    <row r="7" spans="1:8" ht="15" customHeight="1" x14ac:dyDescent="0.2">
      <c r="A7" s="67" t="s">
        <v>14</v>
      </c>
      <c r="B7" s="67"/>
      <c r="C7" s="67"/>
      <c r="D7" s="67"/>
      <c r="E7" s="67"/>
      <c r="F7" s="67"/>
      <c r="G7" s="67"/>
      <c r="H7" s="67"/>
    </row>
    <row r="8" spans="1:8" ht="15" customHeight="1" x14ac:dyDescent="0.2">
      <c r="A8" s="67" t="s">
        <v>15</v>
      </c>
      <c r="B8" s="67"/>
      <c r="C8" s="67"/>
      <c r="D8" s="67"/>
      <c r="E8" s="67"/>
      <c r="F8" s="67"/>
      <c r="G8" s="67"/>
      <c r="H8" s="67"/>
    </row>
    <row r="9" spans="1:8" ht="30" customHeight="1" x14ac:dyDescent="0.2">
      <c r="B9" s="7"/>
    </row>
    <row r="10" spans="1:8" ht="105" customHeight="1" x14ac:dyDescent="0.2">
      <c r="A10" s="68" t="s">
        <v>16</v>
      </c>
      <c r="B10" s="68"/>
      <c r="C10" s="68"/>
      <c r="D10" s="68"/>
      <c r="E10" s="68"/>
      <c r="F10" s="68"/>
      <c r="G10" s="68"/>
      <c r="H10" s="68"/>
    </row>
    <row r="11" spans="1:8" ht="15.75" thickBot="1" x14ac:dyDescent="0.25">
      <c r="B11" s="8"/>
    </row>
    <row r="12" spans="1:8" ht="48.75" thickBot="1" x14ac:dyDescent="0.25">
      <c r="A12" s="9" t="s">
        <v>9</v>
      </c>
      <c r="B12" s="9" t="s">
        <v>7</v>
      </c>
      <c r="C12" s="10" t="s">
        <v>17</v>
      </c>
      <c r="D12" s="10" t="s">
        <v>8</v>
      </c>
      <c r="E12" s="10" t="s">
        <v>18</v>
      </c>
      <c r="F12" s="10" t="s">
        <v>19</v>
      </c>
      <c r="G12" s="10" t="s">
        <v>20</v>
      </c>
      <c r="H12" s="10" t="s">
        <v>21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69" t="s">
        <v>22</v>
      </c>
      <c r="B19" s="69"/>
      <c r="C19" s="69"/>
      <c r="D19" s="69"/>
      <c r="E19" s="69"/>
      <c r="F19" s="69"/>
      <c r="G19" s="69"/>
      <c r="H19" s="69"/>
    </row>
    <row r="20" spans="1:8" ht="14.25" x14ac:dyDescent="0.2">
      <c r="A20" s="70" t="s">
        <v>23</v>
      </c>
      <c r="B20" s="70"/>
      <c r="C20" s="70"/>
      <c r="D20" s="70"/>
      <c r="E20" s="70"/>
      <c r="F20" s="70"/>
      <c r="G20" s="70"/>
      <c r="H20" s="7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71" t="s">
        <v>24</v>
      </c>
      <c r="B24" s="71"/>
      <c r="C24" s="71"/>
      <c r="D24" s="71"/>
      <c r="E24" s="71"/>
      <c r="F24" s="71"/>
      <c r="G24" s="71"/>
      <c r="H24" s="71"/>
    </row>
    <row r="25" spans="1:8" ht="15" customHeight="1" x14ac:dyDescent="0.2">
      <c r="A25" s="71" t="s">
        <v>25</v>
      </c>
      <c r="B25" s="71"/>
      <c r="C25" s="71"/>
      <c r="D25" s="71"/>
      <c r="E25" s="71"/>
      <c r="F25" s="71"/>
      <c r="G25" s="71"/>
      <c r="H25" s="71"/>
    </row>
    <row r="26" spans="1:8" ht="15" customHeight="1" x14ac:dyDescent="0.2">
      <c r="A26" s="64" t="s">
        <v>26</v>
      </c>
      <c r="B26" s="64"/>
      <c r="C26" s="64"/>
      <c r="D26" s="64"/>
      <c r="E26" s="64"/>
      <c r="F26" s="64"/>
      <c r="G26" s="64"/>
      <c r="H26" s="6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Reit-PROAD</vt:lpstr>
      <vt:lpstr>Reit-PROEN</vt:lpstr>
      <vt:lpstr>Reit-PROEX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CEO</vt:lpstr>
      <vt:lpstr>CEAVI</vt:lpstr>
      <vt:lpstr>CEPLAN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2015-07-08T18:46:53Z</cp:lastPrinted>
  <dcterms:created xsi:type="dcterms:W3CDTF">2010-06-19T20:43:11Z</dcterms:created>
  <dcterms:modified xsi:type="dcterms:W3CDTF">2016-02-24T17:25:37Z</dcterms:modified>
</cp:coreProperties>
</file>