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066-2015 - UDESC - Aquisição de Pneus - Vig 02.03.16\"/>
    </mc:Choice>
  </mc:AlternateContent>
  <bookViews>
    <workbookView xWindow="0" yWindow="0" windowWidth="20490" windowHeight="7455" tabRatio="857" activeTab="11"/>
  </bookViews>
  <sheets>
    <sheet name="Reitoria" sheetId="75" r:id="rId1"/>
    <sheet name="CEAD" sheetId="108" r:id="rId2"/>
    <sheet name="ESAG" sheetId="105" r:id="rId3"/>
    <sheet name="CEART" sheetId="106" r:id="rId4"/>
    <sheet name="CCT" sheetId="112" r:id="rId5"/>
    <sheet name="CEPLAN" sheetId="113" r:id="rId6"/>
    <sheet name="CERES" sheetId="110" r:id="rId7"/>
    <sheet name="CEAVI" sheetId="115" r:id="rId8"/>
    <sheet name="CESFI" sheetId="111" r:id="rId9"/>
    <sheet name="CEO" sheetId="114" r:id="rId10"/>
    <sheet name="CAV" sheetId="117" r:id="rId11"/>
    <sheet name="GESTOR" sheetId="91" r:id="rId12"/>
    <sheet name="1º Aditivo - CEAD" sheetId="118" r:id="rId13"/>
    <sheet name="2º Aditivo - SETRAN" sheetId="119" r:id="rId14"/>
    <sheet name="Modelo Anexo II IN 002_2014" sheetId="77" r:id="rId15"/>
  </sheets>
  <definedNames>
    <definedName name="_xlnm.Print_Area" localSheetId="12">'1º Aditivo - CEAD'!$A$1:$K$14</definedName>
    <definedName name="_xlnm.Print_Area" localSheetId="13">'2º Aditivo - SETRAN'!$A$1:$K$8</definedName>
    <definedName name="diasuteis" localSheetId="13">#REF!</definedName>
    <definedName name="diasuteis" localSheetId="11">#REF!</definedName>
    <definedName name="diasuteis" localSheetId="0">#REF!</definedName>
    <definedName name="diasuteis">#REF!</definedName>
    <definedName name="Ferias" localSheetId="13">#REF!</definedName>
    <definedName name="Ferias" localSheetId="11">#REF!</definedName>
    <definedName name="Ferias">#REF!</definedName>
    <definedName name="RD" localSheetId="13">OFFSET(#REF!,(MATCH(SMALL(#REF!,ROW()-10),#REF!,0)-1),0)</definedName>
    <definedName name="RD" localSheetId="1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10" i="113" l="1"/>
  <c r="I10" i="106" l="1"/>
  <c r="J23" i="117" l="1"/>
  <c r="E6" i="119" l="1"/>
  <c r="E13" i="118"/>
  <c r="E12" i="118"/>
  <c r="E14" i="118"/>
  <c r="E9" i="118"/>
  <c r="I4" i="118"/>
  <c r="E8" i="118"/>
  <c r="I8" i="108"/>
  <c r="I4" i="108"/>
  <c r="I10" i="75"/>
  <c r="E7" i="119"/>
  <c r="K4" i="119"/>
  <c r="I4" i="119"/>
  <c r="K5" i="118" l="1"/>
  <c r="K6" i="118" s="1"/>
  <c r="K4" i="118"/>
  <c r="I5" i="118"/>
  <c r="I5" i="91" l="1"/>
  <c r="I6" i="91"/>
  <c r="I7" i="91"/>
  <c r="I8" i="91"/>
  <c r="I9" i="91"/>
  <c r="I10" i="91"/>
  <c r="I11" i="91"/>
  <c r="I12" i="91"/>
  <c r="I13" i="91"/>
  <c r="I14" i="91"/>
  <c r="I15" i="91"/>
  <c r="I16" i="91"/>
  <c r="I17" i="91"/>
  <c r="I18" i="91"/>
  <c r="I19" i="91"/>
  <c r="I20" i="91"/>
  <c r="I21" i="91"/>
  <c r="I22" i="91"/>
  <c r="I23" i="91"/>
  <c r="L23" i="91" s="1"/>
  <c r="I24" i="91"/>
  <c r="L24" i="91" s="1"/>
  <c r="I25" i="91"/>
  <c r="I26" i="91"/>
  <c r="I27" i="91"/>
  <c r="L27" i="91" s="1"/>
  <c r="I28" i="91"/>
  <c r="L28" i="91" s="1"/>
  <c r="I4" i="91"/>
  <c r="L4" i="91" s="1"/>
  <c r="L21" i="91"/>
  <c r="L22" i="91"/>
  <c r="L25" i="91"/>
  <c r="L26" i="91"/>
  <c r="J28" i="117"/>
  <c r="K28" i="117" s="1"/>
  <c r="J27" i="117"/>
  <c r="K27" i="117" s="1"/>
  <c r="J26" i="117"/>
  <c r="K26" i="117" s="1"/>
  <c r="J25" i="117"/>
  <c r="K25" i="117" s="1"/>
  <c r="J24" i="117"/>
  <c r="K24" i="117" s="1"/>
  <c r="K23" i="117"/>
  <c r="J22" i="117"/>
  <c r="K22" i="117" s="1"/>
  <c r="J21" i="117"/>
  <c r="K21" i="117" s="1"/>
  <c r="J20" i="117"/>
  <c r="K20" i="117" s="1"/>
  <c r="J19" i="117"/>
  <c r="K19" i="117" s="1"/>
  <c r="J18" i="117"/>
  <c r="K18" i="117" s="1"/>
  <c r="J17" i="117"/>
  <c r="K17" i="117" s="1"/>
  <c r="J16" i="117"/>
  <c r="K16" i="117" s="1"/>
  <c r="J15" i="117"/>
  <c r="K15" i="117" s="1"/>
  <c r="J14" i="117"/>
  <c r="K14" i="117" s="1"/>
  <c r="J13" i="117"/>
  <c r="J12" i="117"/>
  <c r="K12" i="117" s="1"/>
  <c r="J11" i="117"/>
  <c r="K11" i="117" s="1"/>
  <c r="J10" i="117"/>
  <c r="K10" i="117" s="1"/>
  <c r="J9" i="117"/>
  <c r="K9" i="117" s="1"/>
  <c r="J8" i="117"/>
  <c r="K8" i="117" s="1"/>
  <c r="J7" i="117"/>
  <c r="K7" i="117" s="1"/>
  <c r="J6" i="117"/>
  <c r="K6" i="117" s="1"/>
  <c r="J5" i="117"/>
  <c r="K5" i="117" s="1"/>
  <c r="J4" i="117"/>
  <c r="K4" i="117" s="1"/>
  <c r="J28" i="114"/>
  <c r="K28" i="114" s="1"/>
  <c r="J27" i="114"/>
  <c r="K27" i="114" s="1"/>
  <c r="J26" i="114"/>
  <c r="K26" i="114" s="1"/>
  <c r="J25" i="114"/>
  <c r="K25" i="114" s="1"/>
  <c r="J24" i="114"/>
  <c r="K24" i="114" s="1"/>
  <c r="J23" i="114"/>
  <c r="K23" i="114" s="1"/>
  <c r="J22" i="114"/>
  <c r="K22" i="114" s="1"/>
  <c r="J21" i="114"/>
  <c r="K21" i="114" s="1"/>
  <c r="J20" i="114"/>
  <c r="K20" i="114" s="1"/>
  <c r="J19" i="114"/>
  <c r="K19" i="114" s="1"/>
  <c r="J18" i="114"/>
  <c r="K18" i="114" s="1"/>
  <c r="J17" i="114"/>
  <c r="K17" i="114" s="1"/>
  <c r="J16" i="114"/>
  <c r="K16" i="114" s="1"/>
  <c r="J15" i="114"/>
  <c r="K15" i="114" s="1"/>
  <c r="J14" i="114"/>
  <c r="K14" i="114" s="1"/>
  <c r="J13" i="114"/>
  <c r="K13" i="114" s="1"/>
  <c r="J12" i="114"/>
  <c r="K12" i="114" s="1"/>
  <c r="J11" i="114"/>
  <c r="K11" i="114" s="1"/>
  <c r="J10" i="114"/>
  <c r="K10" i="114" s="1"/>
  <c r="J9" i="114"/>
  <c r="K9" i="114" s="1"/>
  <c r="J8" i="114"/>
  <c r="K8" i="114" s="1"/>
  <c r="J7" i="114"/>
  <c r="K7" i="114" s="1"/>
  <c r="J6" i="114"/>
  <c r="K6" i="114" s="1"/>
  <c r="J5" i="114"/>
  <c r="K5" i="114" s="1"/>
  <c r="J4" i="114"/>
  <c r="K4" i="114" s="1"/>
  <c r="J28" i="111"/>
  <c r="K28" i="111" s="1"/>
  <c r="J27" i="111"/>
  <c r="K27" i="111" s="1"/>
  <c r="J26" i="111"/>
  <c r="K26" i="111" s="1"/>
  <c r="J25" i="111"/>
  <c r="K25" i="111" s="1"/>
  <c r="J24" i="111"/>
  <c r="K24" i="111" s="1"/>
  <c r="J23" i="111"/>
  <c r="K23" i="111" s="1"/>
  <c r="J22" i="111"/>
  <c r="K22" i="111" s="1"/>
  <c r="K21" i="111"/>
  <c r="J21" i="111"/>
  <c r="J20" i="111"/>
  <c r="K20" i="111" s="1"/>
  <c r="J19" i="111"/>
  <c r="K19" i="111" s="1"/>
  <c r="J18" i="111"/>
  <c r="K18" i="111" s="1"/>
  <c r="J17" i="111"/>
  <c r="K17" i="111" s="1"/>
  <c r="J16" i="111"/>
  <c r="K16" i="111" s="1"/>
  <c r="J15" i="111"/>
  <c r="K15" i="111" s="1"/>
  <c r="J14" i="111"/>
  <c r="K14" i="111" s="1"/>
  <c r="K13" i="111"/>
  <c r="J13" i="111"/>
  <c r="J12" i="111"/>
  <c r="K12" i="111" s="1"/>
  <c r="J11" i="111"/>
  <c r="K11" i="111" s="1"/>
  <c r="J10" i="111"/>
  <c r="K10" i="111" s="1"/>
  <c r="J9" i="111"/>
  <c r="K9" i="111" s="1"/>
  <c r="J8" i="111"/>
  <c r="K8" i="111" s="1"/>
  <c r="J7" i="111"/>
  <c r="K7" i="111" s="1"/>
  <c r="J6" i="111"/>
  <c r="K6" i="111" s="1"/>
  <c r="K5" i="111"/>
  <c r="J5" i="111"/>
  <c r="J4" i="111"/>
  <c r="K4" i="111" s="1"/>
  <c r="J28" i="115"/>
  <c r="K28" i="115" s="1"/>
  <c r="J27" i="115"/>
  <c r="K27" i="115" s="1"/>
  <c r="J26" i="115"/>
  <c r="K26" i="115" s="1"/>
  <c r="J25" i="115"/>
  <c r="K25" i="115" s="1"/>
  <c r="J24" i="115"/>
  <c r="K24" i="115" s="1"/>
  <c r="J23" i="115"/>
  <c r="K23" i="115" s="1"/>
  <c r="J22" i="115"/>
  <c r="K22" i="115" s="1"/>
  <c r="J21" i="115"/>
  <c r="K21" i="115" s="1"/>
  <c r="J20" i="115"/>
  <c r="K20" i="115" s="1"/>
  <c r="J19" i="115"/>
  <c r="K19" i="115" s="1"/>
  <c r="J18" i="115"/>
  <c r="K18" i="115" s="1"/>
  <c r="J17" i="115"/>
  <c r="K17" i="115" s="1"/>
  <c r="J16" i="115"/>
  <c r="K16" i="115" s="1"/>
  <c r="J15" i="115"/>
  <c r="K15" i="115" s="1"/>
  <c r="J14" i="115"/>
  <c r="K14" i="115" s="1"/>
  <c r="J13" i="115"/>
  <c r="K13" i="115" s="1"/>
  <c r="J12" i="115"/>
  <c r="K12" i="115" s="1"/>
  <c r="J11" i="115"/>
  <c r="K11" i="115" s="1"/>
  <c r="J10" i="115"/>
  <c r="K10" i="115" s="1"/>
  <c r="J9" i="115"/>
  <c r="K9" i="115" s="1"/>
  <c r="J8" i="115"/>
  <c r="K8" i="115" s="1"/>
  <c r="J7" i="115"/>
  <c r="K7" i="115" s="1"/>
  <c r="J6" i="115"/>
  <c r="K6" i="115" s="1"/>
  <c r="J5" i="115"/>
  <c r="K5" i="115" s="1"/>
  <c r="J4" i="115"/>
  <c r="K4" i="115" s="1"/>
  <c r="J28" i="110"/>
  <c r="K28" i="110" s="1"/>
  <c r="J27" i="110"/>
  <c r="K27" i="110" s="1"/>
  <c r="J26" i="110"/>
  <c r="K26" i="110" s="1"/>
  <c r="J25" i="110"/>
  <c r="K25" i="110" s="1"/>
  <c r="J24" i="110"/>
  <c r="K24" i="110" s="1"/>
  <c r="J23" i="110"/>
  <c r="K23" i="110" s="1"/>
  <c r="J22" i="110"/>
  <c r="K22" i="110" s="1"/>
  <c r="J21" i="110"/>
  <c r="K21" i="110" s="1"/>
  <c r="J20" i="110"/>
  <c r="K20" i="110" s="1"/>
  <c r="J19" i="110"/>
  <c r="K19" i="110" s="1"/>
  <c r="J18" i="110"/>
  <c r="K18" i="110" s="1"/>
  <c r="J17" i="110"/>
  <c r="K17" i="110" s="1"/>
  <c r="J16" i="110"/>
  <c r="K16" i="110" s="1"/>
  <c r="J15" i="110"/>
  <c r="K15" i="110" s="1"/>
  <c r="J14" i="110"/>
  <c r="K14" i="110" s="1"/>
  <c r="J13" i="110"/>
  <c r="K13" i="110" s="1"/>
  <c r="J12" i="110"/>
  <c r="K12" i="110" s="1"/>
  <c r="J11" i="110"/>
  <c r="K11" i="110" s="1"/>
  <c r="J10" i="110"/>
  <c r="K10" i="110" s="1"/>
  <c r="J9" i="110"/>
  <c r="K9" i="110" s="1"/>
  <c r="J8" i="110"/>
  <c r="K8" i="110" s="1"/>
  <c r="J7" i="110"/>
  <c r="K7" i="110" s="1"/>
  <c r="J6" i="110"/>
  <c r="K6" i="110" s="1"/>
  <c r="J5" i="110"/>
  <c r="K5" i="110" s="1"/>
  <c r="J4" i="110"/>
  <c r="K4" i="110" s="1"/>
  <c r="J28" i="113"/>
  <c r="K28" i="113" s="1"/>
  <c r="J27" i="113"/>
  <c r="K27" i="113" s="1"/>
  <c r="J26" i="113"/>
  <c r="K26" i="113" s="1"/>
  <c r="J25" i="113"/>
  <c r="K25" i="113" s="1"/>
  <c r="J24" i="113"/>
  <c r="K24" i="113" s="1"/>
  <c r="J23" i="113"/>
  <c r="K23" i="113" s="1"/>
  <c r="J22" i="113"/>
  <c r="K22" i="113" s="1"/>
  <c r="J21" i="113"/>
  <c r="K21" i="113" s="1"/>
  <c r="J20" i="113"/>
  <c r="K20" i="113" s="1"/>
  <c r="J19" i="113"/>
  <c r="K19" i="113" s="1"/>
  <c r="J18" i="113"/>
  <c r="K18" i="113" s="1"/>
  <c r="J17" i="113"/>
  <c r="K17" i="113" s="1"/>
  <c r="J16" i="113"/>
  <c r="K16" i="113" s="1"/>
  <c r="J15" i="113"/>
  <c r="K15" i="113" s="1"/>
  <c r="J14" i="113"/>
  <c r="K14" i="113" s="1"/>
  <c r="J13" i="113"/>
  <c r="K13" i="113" s="1"/>
  <c r="J12" i="113"/>
  <c r="K12" i="113" s="1"/>
  <c r="J11" i="113"/>
  <c r="K11" i="113" s="1"/>
  <c r="J10" i="113"/>
  <c r="K10" i="113" s="1"/>
  <c r="J9" i="113"/>
  <c r="K9" i="113" s="1"/>
  <c r="J8" i="113"/>
  <c r="K8" i="113" s="1"/>
  <c r="J7" i="113"/>
  <c r="K7" i="113" s="1"/>
  <c r="J6" i="113"/>
  <c r="K6" i="113" s="1"/>
  <c r="J5" i="113"/>
  <c r="K5" i="113" s="1"/>
  <c r="J4" i="113"/>
  <c r="K4" i="113" s="1"/>
  <c r="J28" i="112"/>
  <c r="K28" i="112" s="1"/>
  <c r="J27" i="112"/>
  <c r="K27" i="112" s="1"/>
  <c r="J26" i="112"/>
  <c r="K26" i="112" s="1"/>
  <c r="J25" i="112"/>
  <c r="K25" i="112" s="1"/>
  <c r="J24" i="112"/>
  <c r="K24" i="112" s="1"/>
  <c r="J23" i="112"/>
  <c r="K23" i="112" s="1"/>
  <c r="J22" i="112"/>
  <c r="K22" i="112" s="1"/>
  <c r="J21" i="112"/>
  <c r="K21" i="112" s="1"/>
  <c r="J20" i="112"/>
  <c r="K20" i="112" s="1"/>
  <c r="J19" i="112"/>
  <c r="K19" i="112" s="1"/>
  <c r="J18" i="112"/>
  <c r="K18" i="112" s="1"/>
  <c r="J17" i="112"/>
  <c r="K17" i="112" s="1"/>
  <c r="J16" i="112"/>
  <c r="K16" i="112" s="1"/>
  <c r="J15" i="112"/>
  <c r="K15" i="112" s="1"/>
  <c r="J14" i="112"/>
  <c r="K14" i="112" s="1"/>
  <c r="J13" i="112"/>
  <c r="K13" i="112" s="1"/>
  <c r="J12" i="112"/>
  <c r="K12" i="112" s="1"/>
  <c r="J11" i="112"/>
  <c r="K11" i="112" s="1"/>
  <c r="J10" i="112"/>
  <c r="K10" i="112" s="1"/>
  <c r="J9" i="112"/>
  <c r="K9" i="112" s="1"/>
  <c r="J8" i="112"/>
  <c r="K8" i="112" s="1"/>
  <c r="J7" i="112"/>
  <c r="K7" i="112" s="1"/>
  <c r="J6" i="112"/>
  <c r="K6" i="112" s="1"/>
  <c r="J5" i="112"/>
  <c r="K5" i="112" s="1"/>
  <c r="J4" i="112"/>
  <c r="K4" i="112" s="1"/>
  <c r="J4" i="106"/>
  <c r="K4" i="106" s="1"/>
  <c r="J28" i="106"/>
  <c r="K28" i="106" s="1"/>
  <c r="J27" i="106"/>
  <c r="K27" i="106" s="1"/>
  <c r="J26" i="106"/>
  <c r="K26" i="106" s="1"/>
  <c r="J25" i="106"/>
  <c r="K25" i="106" s="1"/>
  <c r="J24" i="106"/>
  <c r="K24" i="106" s="1"/>
  <c r="J23" i="106"/>
  <c r="K23" i="106" s="1"/>
  <c r="J22" i="106"/>
  <c r="K22" i="106" s="1"/>
  <c r="J21" i="106"/>
  <c r="K21" i="106" s="1"/>
  <c r="J20" i="106"/>
  <c r="K20" i="106" s="1"/>
  <c r="K19" i="106"/>
  <c r="J19" i="106"/>
  <c r="J18" i="106"/>
  <c r="K18" i="106" s="1"/>
  <c r="J17" i="106"/>
  <c r="K17" i="106" s="1"/>
  <c r="J16" i="106"/>
  <c r="K16" i="106" s="1"/>
  <c r="J15" i="106"/>
  <c r="K15" i="106" s="1"/>
  <c r="J14" i="106"/>
  <c r="K14" i="106" s="1"/>
  <c r="J13" i="106"/>
  <c r="K13" i="106" s="1"/>
  <c r="J12" i="106"/>
  <c r="K12" i="106" s="1"/>
  <c r="J11" i="106"/>
  <c r="K11" i="106" s="1"/>
  <c r="J10" i="106"/>
  <c r="K10" i="106" s="1"/>
  <c r="J9" i="106"/>
  <c r="K9" i="106" s="1"/>
  <c r="J8" i="106"/>
  <c r="K8" i="106" s="1"/>
  <c r="J7" i="106"/>
  <c r="K7" i="106" s="1"/>
  <c r="J6" i="106"/>
  <c r="K6" i="106" s="1"/>
  <c r="J5" i="106"/>
  <c r="K5" i="106" s="1"/>
  <c r="J28" i="105"/>
  <c r="K28" i="105" s="1"/>
  <c r="J27" i="105"/>
  <c r="K27" i="105" s="1"/>
  <c r="J26" i="105"/>
  <c r="K26" i="105" s="1"/>
  <c r="J25" i="105"/>
  <c r="K25" i="105" s="1"/>
  <c r="J24" i="105"/>
  <c r="K24" i="105" s="1"/>
  <c r="J23" i="105"/>
  <c r="K23" i="105" s="1"/>
  <c r="J22" i="105"/>
  <c r="K22" i="105" s="1"/>
  <c r="J21" i="105"/>
  <c r="K21" i="105" s="1"/>
  <c r="J20" i="105"/>
  <c r="K20" i="105" s="1"/>
  <c r="J19" i="105"/>
  <c r="K19" i="105" s="1"/>
  <c r="J18" i="105"/>
  <c r="K18" i="105" s="1"/>
  <c r="J17" i="105"/>
  <c r="K17" i="105" s="1"/>
  <c r="J16" i="105"/>
  <c r="K16" i="105" s="1"/>
  <c r="J15" i="105"/>
  <c r="K15" i="105" s="1"/>
  <c r="J14" i="105"/>
  <c r="K14" i="105" s="1"/>
  <c r="K13" i="105"/>
  <c r="J13" i="105"/>
  <c r="J12" i="105"/>
  <c r="K12" i="105" s="1"/>
  <c r="J11" i="105"/>
  <c r="K11" i="105" s="1"/>
  <c r="J10" i="105"/>
  <c r="K10" i="105" s="1"/>
  <c r="J9" i="105"/>
  <c r="K9" i="105" s="1"/>
  <c r="J8" i="105"/>
  <c r="K8" i="105" s="1"/>
  <c r="J7" i="105"/>
  <c r="K7" i="105" s="1"/>
  <c r="J6" i="105"/>
  <c r="K6" i="105" s="1"/>
  <c r="J5" i="105"/>
  <c r="K5" i="105" s="1"/>
  <c r="J4" i="105"/>
  <c r="K4" i="105" s="1"/>
  <c r="J28" i="108"/>
  <c r="K28" i="108" s="1"/>
  <c r="J27" i="108"/>
  <c r="K27" i="108" s="1"/>
  <c r="J26" i="108"/>
  <c r="K26" i="108" s="1"/>
  <c r="J25" i="108"/>
  <c r="K25" i="108" s="1"/>
  <c r="J24" i="108"/>
  <c r="K24" i="108" s="1"/>
  <c r="J23" i="108"/>
  <c r="K23" i="108" s="1"/>
  <c r="J22" i="108"/>
  <c r="K22" i="108" s="1"/>
  <c r="J21" i="108"/>
  <c r="K21" i="108" s="1"/>
  <c r="J20" i="108"/>
  <c r="K20" i="108" s="1"/>
  <c r="J19" i="108"/>
  <c r="K19" i="108" s="1"/>
  <c r="J18" i="108"/>
  <c r="K18" i="108" s="1"/>
  <c r="J17" i="108"/>
  <c r="K17" i="108" s="1"/>
  <c r="J16" i="108"/>
  <c r="K16" i="108" s="1"/>
  <c r="J15" i="108"/>
  <c r="K15" i="108" s="1"/>
  <c r="J14" i="108"/>
  <c r="K14" i="108" s="1"/>
  <c r="J13" i="108"/>
  <c r="K13" i="108" s="1"/>
  <c r="J12" i="108"/>
  <c r="K12" i="108" s="1"/>
  <c r="J11" i="108"/>
  <c r="K11" i="108" s="1"/>
  <c r="J10" i="108"/>
  <c r="K10" i="108" s="1"/>
  <c r="K9" i="108"/>
  <c r="J9" i="108"/>
  <c r="J8" i="108"/>
  <c r="K8" i="108" s="1"/>
  <c r="J7" i="108"/>
  <c r="K7" i="108" s="1"/>
  <c r="J6" i="108"/>
  <c r="K6" i="108" s="1"/>
  <c r="J5" i="108"/>
  <c r="K5" i="108" s="1"/>
  <c r="J4" i="108"/>
  <c r="K4" i="108" s="1"/>
  <c r="K13" i="117" l="1"/>
  <c r="J21" i="91"/>
  <c r="J8" i="91"/>
  <c r="K8" i="91" s="1"/>
  <c r="J5" i="75"/>
  <c r="K5" i="75" s="1"/>
  <c r="J6" i="75"/>
  <c r="K6" i="75" s="1"/>
  <c r="J7" i="75"/>
  <c r="K7" i="75" s="1"/>
  <c r="J8" i="75"/>
  <c r="K8" i="75" s="1"/>
  <c r="J9" i="75"/>
  <c r="J9" i="91" s="1"/>
  <c r="K9" i="91" s="1"/>
  <c r="J10" i="75"/>
  <c r="J11" i="75"/>
  <c r="J11" i="91" s="1"/>
  <c r="K11" i="91" s="1"/>
  <c r="J12" i="75"/>
  <c r="K12" i="75" s="1"/>
  <c r="J13" i="75"/>
  <c r="K13" i="75" s="1"/>
  <c r="J14" i="75"/>
  <c r="K14" i="75" s="1"/>
  <c r="J15" i="75"/>
  <c r="K15" i="75" s="1"/>
  <c r="J16" i="75"/>
  <c r="K16" i="75" s="1"/>
  <c r="J17" i="75"/>
  <c r="J17" i="91" s="1"/>
  <c r="K17" i="91" s="1"/>
  <c r="K17" i="75"/>
  <c r="J18" i="75"/>
  <c r="K18" i="75" s="1"/>
  <c r="J19" i="75"/>
  <c r="J19" i="91" s="1"/>
  <c r="K19" i="91" s="1"/>
  <c r="J20" i="75"/>
  <c r="K20" i="75" s="1"/>
  <c r="J21" i="75"/>
  <c r="K21" i="75" s="1"/>
  <c r="J22" i="75"/>
  <c r="K22" i="75" s="1"/>
  <c r="J23" i="75"/>
  <c r="K23" i="75" s="1"/>
  <c r="J24" i="75"/>
  <c r="K24" i="75" s="1"/>
  <c r="J25" i="75"/>
  <c r="J25" i="91" s="1"/>
  <c r="K25" i="75"/>
  <c r="J26" i="75"/>
  <c r="K26" i="75" s="1"/>
  <c r="J27" i="75"/>
  <c r="J27" i="91" s="1"/>
  <c r="J28" i="75"/>
  <c r="K28" i="75" s="1"/>
  <c r="J7" i="91" l="1"/>
  <c r="K7" i="91" s="1"/>
  <c r="J6" i="91"/>
  <c r="K6" i="91" s="1"/>
  <c r="J18" i="91"/>
  <c r="K18" i="91" s="1"/>
  <c r="J23" i="91"/>
  <c r="K9" i="75"/>
  <c r="J24" i="91"/>
  <c r="J15" i="91"/>
  <c r="K15" i="91" s="1"/>
  <c r="J13" i="91"/>
  <c r="K13" i="91" s="1"/>
  <c r="K27" i="75"/>
  <c r="K11" i="75"/>
  <c r="J12" i="91"/>
  <c r="K12" i="91" s="1"/>
  <c r="J28" i="91"/>
  <c r="K28" i="91" s="1"/>
  <c r="J22" i="91"/>
  <c r="M22" i="91" s="1"/>
  <c r="J16" i="91"/>
  <c r="K16" i="91" s="1"/>
  <c r="J5" i="91"/>
  <c r="K5" i="91" s="1"/>
  <c r="K19" i="75"/>
  <c r="J20" i="91"/>
  <c r="K20" i="91" s="1"/>
  <c r="J26" i="91"/>
  <c r="K26" i="91" s="1"/>
  <c r="J14" i="91"/>
  <c r="K14" i="91" s="1"/>
  <c r="M25" i="91"/>
  <c r="K25" i="91"/>
  <c r="K24" i="91"/>
  <c r="M24" i="91"/>
  <c r="M23" i="91"/>
  <c r="K23" i="91"/>
  <c r="K21" i="91"/>
  <c r="M21" i="91"/>
  <c r="M27" i="91"/>
  <c r="K27" i="91"/>
  <c r="K10" i="75"/>
  <c r="J10" i="91"/>
  <c r="K10" i="91" s="1"/>
  <c r="L5" i="91"/>
  <c r="L6" i="91"/>
  <c r="L7" i="91"/>
  <c r="L8" i="91"/>
  <c r="L9" i="91"/>
  <c r="L10" i="91"/>
  <c r="L11" i="91"/>
  <c r="L12" i="91"/>
  <c r="L13" i="91"/>
  <c r="L14" i="91"/>
  <c r="L15" i="91"/>
  <c r="L16" i="91"/>
  <c r="L17" i="91"/>
  <c r="L18" i="91"/>
  <c r="L19" i="91"/>
  <c r="L20" i="91"/>
  <c r="M26" i="91" l="1"/>
  <c r="K22" i="91"/>
  <c r="M28" i="91"/>
  <c r="E8" i="119"/>
  <c r="E10" i="118"/>
  <c r="L29" i="91"/>
  <c r="M34" i="91" s="1"/>
  <c r="M13" i="91"/>
  <c r="M17" i="91"/>
  <c r="M12" i="91"/>
  <c r="M10" i="91"/>
  <c r="M15" i="91"/>
  <c r="M20" i="91"/>
  <c r="M14" i="91"/>
  <c r="M19" i="91"/>
  <c r="M11" i="91"/>
  <c r="M18" i="91"/>
  <c r="M16" i="91"/>
  <c r="M7" i="91" l="1"/>
  <c r="M6" i="91"/>
  <c r="M9" i="91"/>
  <c r="M8" i="91"/>
  <c r="J4" i="75"/>
  <c r="J4" i="91" s="1"/>
  <c r="M4" i="91" l="1"/>
  <c r="K4" i="91"/>
  <c r="M5" i="91"/>
  <c r="K4" i="75"/>
  <c r="M29" i="91" l="1"/>
  <c r="M35" i="91" s="1"/>
  <c r="M37" i="91" s="1"/>
</calcChain>
</file>

<file path=xl/comments1.xml><?xml version="1.0" encoding="utf-8"?>
<comments xmlns="http://schemas.openxmlformats.org/spreadsheetml/2006/main">
  <authors>
    <author>Roberta kloster</author>
  </authors>
  <commentList>
    <comment ref="I10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5 - 2º ADITIVO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I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5 - 1 aditivo</t>
        </r>
      </text>
    </comment>
    <comment ref="I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7 - 1 aditivo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I1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cedido ao ceplan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I1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cedido pelo CEART
</t>
        </r>
      </text>
    </comment>
  </commentList>
</comments>
</file>

<file path=xl/sharedStrings.xml><?xml version="1.0" encoding="utf-8"?>
<sst xmlns="http://schemas.openxmlformats.org/spreadsheetml/2006/main" count="1765" uniqueCount="137">
  <si>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</si>
  <si>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</si>
  <si>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</si>
  <si>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</si>
  <si>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</si>
  <si>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</si>
  <si>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</si>
  <si>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</si>
  <si>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</si>
  <si>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</si>
  <si>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</si>
  <si>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</si>
  <si>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</si>
  <si>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</si>
  <si>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</si>
  <si>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</si>
  <si>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</si>
  <si>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</si>
  <si>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</si>
  <si>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</si>
  <si>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</si>
  <si>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</si>
  <si>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</si>
  <si>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</si>
  <si>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</si>
  <si>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</si>
  <si>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</si>
  <si>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</si>
  <si>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</si>
  <si>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</si>
  <si>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</si>
  <si>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</si>
  <si>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</si>
  <si>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</si>
  <si>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</si>
  <si>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</si>
  <si>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</si>
  <si>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</si>
  <si>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</si>
  <si>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</si>
  <si>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</si>
  <si>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</si>
  <si>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</si>
  <si>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</si>
  <si>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</si>
  <si>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</si>
  <si>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</si>
  <si>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>MARCA</t>
  </si>
  <si>
    <t xml:space="preserve"> AF/OS nº  xxxx/2015 Qtde. DT</t>
  </si>
  <si>
    <t>*Prazos de Entrega e Pagamento conforme edital</t>
  </si>
  <si>
    <t>CENTRO PARTICIPANTE: CAV</t>
  </si>
  <si>
    <t>Qtde Utilizada</t>
  </si>
  <si>
    <t>PROCESSO: 0066/2015/UDESC</t>
  </si>
  <si>
    <t>OBJETO: AQUISIÇÃO DE PNEUS PARA A UDESC</t>
  </si>
  <si>
    <t>VIGÊNCIA DA ATA: 03/03/2015 até 02/03/2016</t>
  </si>
  <si>
    <t>PNEUS PARA VEICULOS LEVES, PNEU PARA RODA 14", 185/60, Pneus novos, certificados pelo INMETRO. Não recondicionados, não remoldados, não remanufaturados e não recapados - medidas 185/60 R-14.</t>
  </si>
  <si>
    <t>PNEUS PARA VEICULOS LEVES, PNEU PARA RODA 14", 185/65, Pneus novos, certificados pelo INMETRO. Não recondicionados, não remoldados, não remanufaturados e não recapados - medidas 185/65 R-14.</t>
  </si>
  <si>
    <t>PNEUS PARA VEICULOS LEVES, PNEU PARA RODA 14", 185/70, Pneus novos, certificados pelo INMETRO. Não recondicionados, não remoldados, não remanufaturados e não recapados - medidas 185/70 R-14.</t>
  </si>
  <si>
    <t>PNEUS PARA VEICULOS LEVES, PNEU PARA RODA 14", 185/70, Pneus novos, certificados pelo INMETRO. Não recondicionados, não remoldados, não remanufaturados e não recapados - medidas 185/70 R-14C (pneus para KOMBI).</t>
  </si>
  <si>
    <t>PNEUS PARA VEICULOS LEVES, PNEU PARA RODA 15",185/65, Pneus novos, certificados pelo INMETRO. Não recondicionados, não remoldados, não remanufaturados e não recapados - medidas 185/65 R-15.</t>
  </si>
  <si>
    <t>PNEUS PARA VEICULOS LEVES, PNEU PARA RODA 15", 195/60, Pneus novos, certificados pelo INMETRO. Não recondicionados, não remoldados, não remanufaturados e não recapados - medidas 195/60 R-15.</t>
  </si>
  <si>
    <t>PNEUS PARA VEICULOS LEVES, PNEU PARA RODA 15", 195/65, Pneus novos, certificados pelo INMETRO; não recondicionados, não remoldados, não remanufaturados e não recapados - medida 195/65. R-15</t>
  </si>
  <si>
    <t>PNEUS PARA VEICULOS LEVES, PNEU PARA RODA 15", 225/70, Pneus novos, certificados pelo INMETRO. Não recondicionados, não remoldados, não remanufaturados e não recapados - medidas 225/70 R-15.</t>
  </si>
  <si>
    <t>PNEUS PARA VEICULOS LEVES, PNEU PARA RODA 15", 235/75, Pneus novos, certificados pelo INMETRO. Não recondicionados, não remoldados, não remanufaturados e não recapados - medidas 235/75 R-15.</t>
  </si>
  <si>
    <t>PNEUS PARA VEICULOS LEVES, PNEU PARA RODA 16", 205/55, Pneus novos, certificados pelo INMETRO. Não recondicionados, não remoldados, não remanufaturados e não recapados - medidas 205/55 R-16.</t>
  </si>
  <si>
    <t>PNEUS PARA VEICULOS LEVES, PNEU PARA RODA 16", 205/75, Pneus novos, certificados pelo INMETRO. Não recondicionados, não remoldados, não remanufaturados e não recapados - medidas 205/75 R-16.</t>
  </si>
  <si>
    <t>PNEUS PARA VEICULOS LEVES, PNEU PARA RODA 16", 215/70, Pneus novos, certificados pelo INMETRO. Não recondicionados, não remoldados, não remanufaturados e não recapados - medidas 215/70 R-16.</t>
  </si>
  <si>
    <t>PNEUS PARA VEICULOS LEVES, PNEU PARA RODA 16", 235/70, "PNEUS PARA VEICULOS LEVES, PNEU PARA RODA 16", 235/70, Pneus novos, certificados pelo INMETRO. Não recondicionados, não remoldados, não remanufaturados e não recapados - medidas 235/70 R-16."</t>
  </si>
  <si>
    <t>PNEUS PARA VEICULOS LEVES, PNEU PARA RODA 16", 245/70, Pneus novos, certificados pelo INMETRO. Não recondicionados, não remoldados, não remanufaturados e não recapados - medidas 245/70 R-16 - 111s.</t>
  </si>
  <si>
    <t>PNEUS PARA VEICULOS LEVES, PNEU PARA RODA 16", 245/70, Pneus novos, certificados pelo INMETRO. Não recondicionados, não remoldados, não remanufaturados e não recapados - medidas 245/70 R-16.</t>
  </si>
  <si>
    <t>PNEUS PARA VEICULOS LEVES, PNEU PARA RODA 16", 255/70, Pneus novos, não recondicionados, não remoldados, não remanufaturados e não recapados, certificados pelo INMETRO - medidas – 255/70 - R16.</t>
  </si>
  <si>
    <t>PNEUS PARA VEICULOS PESADOS, PNEU PARA RODA 12", 5.00, 4 LONAS, Pneu de construção diagonal 5.00/6-12 G-10 - 4 lonas. Colocado com montagem. Pneus novos, certificados pelo INMETRO. Não recondicionados, não remoldados, não remanufaturados e não recapados.</t>
  </si>
  <si>
    <t>PNEUS PARA VEICULOS PESADOS, PNEU PARA RODA 14", 6.00, Pneu de construção diagonal 6.00x14 R1 - Capacidade de carga “C”. Colocado com montagem. Pneus novos, certificados pelo INMETRO. Não recondicionados, não remoldados, não remanufaturados e não recapados.</t>
  </si>
  <si>
    <t>PNEUS PARA VEICULOS PESADOS, PNEU PARA RODA 16", 7.5, 8 LONAS, Pneu direcional 7.5x16 F2 Multi-raiado 8 lonas. Colocado com montagem. Pneus novos, certificados pelo INMETRO. Não recondicionados, não remoldados, não remanufaturados e não recapados.</t>
  </si>
  <si>
    <t>PNEUS PARA VEICULOS PESADOS, PNEU PARA RODA 24", 12.4, 6 LONAS, Pneu de construção radial 12.4-24 R1 - 6 lonas. Colocado com montagem. Pneus novos, certificados pelo INMETRO. Não recondicionados, não remoldados, não remanufaturados e não recapados.</t>
  </si>
  <si>
    <t>PNEUS PARA VEICULOS PESADOS, PNEU PARA RODA 24", 9.5, 6 LONAS, Pneu de construção diagonal 9.5x24 R1 – 6 Lonas. Colocado com montagem. Pneus novos, certificados pelo INMETRO. Não recondicionados, não remoldados, não remanufaturados e não recapados.</t>
  </si>
  <si>
    <t>PNEUS PARA VEICULOS PESADOS, PNEU PARA RODA 28", 14.9, 8 LONAS, Pneu de construção diagonal 14.9-28 R1 - 8 lonas. Colocado com montagem. Pneus novos, certificados pelo INMETRO. Não recondicionados, não remoldados, não remanufaturados e não recapados.</t>
  </si>
  <si>
    <t>PNEUS PARA VEÍCULOS PESADOS, PNEU PARA RODA 30", Pneu de construção radial 18.4-30 R1 - 10 lonas. Colocado com montagem. Pneus novos, certificados pelo INMETRO. Não recondicionados, não remoldados, não remanufaturados e não recapados.</t>
  </si>
  <si>
    <t>PNEUS PARA VEICULOS PESADOS, PNEU PARA RODA 17,5", 215/75, Pneus novos, certificados pelo INMETRO. Não recondicionados, não remoldados, não remanufaturados e não recapados - medidas 215/75 R-17,5.</t>
  </si>
  <si>
    <t>PNEUS PARA VEICULOS PESADOS, PNEU PARA RODA 22,5", 275/80, LISO, Pneus novos, certificados pelo INMETRO. Não recondicionados, não remoldados, não remanufaturados e não recapados - medidas 275/80 R-22,5.</t>
  </si>
  <si>
    <t>Peça</t>
  </si>
  <si>
    <t>KH 17 KUMHO 82 T</t>
  </si>
  <si>
    <t>GENERAL EVERTREK RT CONTINENTAL 86T</t>
  </si>
  <si>
    <t>KH 17 KUMHO 88H</t>
  </si>
  <si>
    <t>AL01 AELOUS 102/100R</t>
  </si>
  <si>
    <t>AH01 AEOLUS 88H</t>
  </si>
  <si>
    <t>AH01 AEOLUS 91H</t>
  </si>
  <si>
    <t>KR21 MARSHAL 100T</t>
  </si>
  <si>
    <t>AS02 AELOUS 105T</t>
  </si>
  <si>
    <t>KH 25 KUMHO 91H</t>
  </si>
  <si>
    <t>857 MARSHAL 110/108R 8PR</t>
  </si>
  <si>
    <t>KL21 KUMHO 100H</t>
  </si>
  <si>
    <t>AS02 AELOUS 106S</t>
  </si>
  <si>
    <t>AS01 AELOUS 107T</t>
  </si>
  <si>
    <t>AS02 AEOLUS 111S</t>
  </si>
  <si>
    <t>Firestone T2 4 lonas</t>
  </si>
  <si>
    <t>Rinaldi RGA 34 - 6 lonas</t>
  </si>
  <si>
    <t>Firestone G-Grip 8 lonas</t>
  </si>
  <si>
    <t>Firestone SAT - 23G</t>
  </si>
  <si>
    <t>Firestone SAT - 23G 10 lonas</t>
  </si>
  <si>
    <t>ASR35 AELOUS 16PR 127/124M</t>
  </si>
  <si>
    <t>D621 DRC 16PR 147/144L</t>
  </si>
  <si>
    <t>339030.39</t>
  </si>
  <si>
    <t>Cantu Comércio de Pneumáticos Ltda</t>
  </si>
  <si>
    <t>Modelo Pneus Ltda</t>
  </si>
  <si>
    <t>CENTRO PARTICIPANTE: ESAG</t>
  </si>
  <si>
    <t>CENTRO PARTICIPANTE: GESTOR</t>
  </si>
  <si>
    <t>Pregão 0066/2015/UDESC - SRP</t>
  </si>
  <si>
    <t>AQUISIÇÃO DE PNEUS PARA A UDESC</t>
  </si>
  <si>
    <t>Vigência da Ata: 03/03/2015 até 02/03/2016</t>
  </si>
  <si>
    <t>Qtde Total Registrada</t>
  </si>
  <si>
    <t>Qtde Aditivo</t>
  </si>
  <si>
    <t>Valor Aditivado</t>
  </si>
  <si>
    <t>Valor Total Registrado item 1</t>
  </si>
  <si>
    <t>Valor Aditivo item 1</t>
  </si>
  <si>
    <t>Percentual Aditivo item  1</t>
  </si>
  <si>
    <t>Valor Total Registrado item 5</t>
  </si>
  <si>
    <t>Valor Aditivo item 5</t>
  </si>
  <si>
    <t>Percentual Aditivo item  5</t>
  </si>
  <si>
    <t>Valor Total Registrado item 7</t>
  </si>
  <si>
    <t>Valor Aditivo item 7</t>
  </si>
  <si>
    <t>Percentual Aditivo item 7</t>
  </si>
  <si>
    <t>Cancelado</t>
  </si>
  <si>
    <t xml:space="preserve"> AF/OS nº  1204/2015 Qtde. DT</t>
  </si>
  <si>
    <t xml:space="preserve"> AF nº  822/2015 Qtde. DT</t>
  </si>
  <si>
    <t xml:space="preserve"> AF/OS nº  559/2015 Qtde. DT</t>
  </si>
  <si>
    <t xml:space="preserve"> AF/OS nº  536/2015 Qtde. DT</t>
  </si>
  <si>
    <t xml:space="preserve"> AF/OS nº  887/2015 Qtde. DT</t>
  </si>
  <si>
    <t xml:space="preserve"> AF/OS nº  1278/2015 Qtde. DT</t>
  </si>
  <si>
    <t xml:space="preserve"> AF/OS nº  1175/2015 Qtde. DT</t>
  </si>
  <si>
    <t xml:space="preserve"> AF/OS nº  não informado Qtde. DT</t>
  </si>
  <si>
    <t xml:space="preserve"> AF/OS nº  1580/2015 Qtde. DT</t>
  </si>
  <si>
    <t xml:space="preserve"> AF/OS nº  98/2015 Qtde. DT</t>
  </si>
  <si>
    <t xml:space="preserve"> AF/OS nº  1741/2015 Qtde. DT</t>
  </si>
  <si>
    <t xml:space="preserve"> AF nº  0574/2015 Qtde. DT</t>
  </si>
  <si>
    <t xml:space="preserve"> AFnº  1807/2015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</si>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</sst>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95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6" fillId="0" borderId="0" xfId="1" applyFont="1" applyFill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4" fontId="5" fillId="0" borderId="1" xfId="5" applyFont="1" applyFill="1" applyBorder="1" applyAlignment="1">
      <alignment vertical="center" wrapText="1"/>
    </xf>
    <xf numFmtId="168" fontId="16" fillId="9" borderId="6" xfId="1" applyNumberFormat="1" applyFont="1" applyFill="1" applyBorder="1" applyAlignment="1" applyProtection="1">
      <alignment horizontal="right"/>
      <protection locked="0"/>
    </xf>
    <xf numFmtId="168" fontId="16" fillId="9" borderId="7" xfId="1" applyNumberFormat="1" applyFont="1" applyFill="1" applyBorder="1" applyAlignment="1" applyProtection="1">
      <alignment horizontal="right"/>
      <protection locked="0"/>
    </xf>
    <xf numFmtId="9" fontId="16" fillId="9" borderId="8" xfId="13" applyFont="1" applyFill="1" applyBorder="1" applyAlignment="1" applyProtection="1">
      <alignment horizontal="right"/>
      <protection locked="0"/>
    </xf>
    <xf numFmtId="2" fontId="16" fillId="9" borderId="7" xfId="1" applyNumberFormat="1" applyFont="1" applyFill="1" applyBorder="1" applyAlignment="1">
      <alignment horizontal="right"/>
    </xf>
    <xf numFmtId="0" fontId="16" fillId="9" borderId="12" xfId="1" applyFont="1" applyFill="1" applyBorder="1" applyAlignment="1" applyProtection="1">
      <alignment horizontal="left"/>
      <protection locked="0"/>
    </xf>
    <xf numFmtId="0" fontId="16" fillId="9" borderId="19" xfId="1" applyFont="1" applyFill="1" applyBorder="1" applyAlignment="1" applyProtection="1">
      <alignment horizontal="left"/>
      <protection locked="0"/>
    </xf>
    <xf numFmtId="0" fontId="16" fillId="9" borderId="14" xfId="1" applyFont="1" applyFill="1" applyBorder="1" applyAlignment="1" applyProtection="1">
      <alignment horizontal="left"/>
      <protection locked="0"/>
    </xf>
    <xf numFmtId="0" fontId="16" fillId="9" borderId="0" xfId="1" applyFont="1" applyFill="1" applyBorder="1" applyAlignment="1" applyProtection="1">
      <alignment horizontal="left"/>
      <protection locked="0"/>
    </xf>
    <xf numFmtId="0" fontId="16" fillId="9" borderId="16" xfId="1" applyFont="1" applyFill="1" applyBorder="1" applyAlignment="1" applyProtection="1">
      <alignment horizontal="left"/>
      <protection locked="0"/>
    </xf>
    <xf numFmtId="0" fontId="16" fillId="9" borderId="18" xfId="1" applyFont="1" applyFill="1" applyBorder="1" applyAlignment="1" applyProtection="1">
      <alignment horizontal="left"/>
      <protection locked="0"/>
    </xf>
    <xf numFmtId="44" fontId="5" fillId="8" borderId="1" xfId="9" applyFont="1" applyFill="1" applyBorder="1" applyAlignment="1">
      <alignment vertical="center" wrapText="1"/>
    </xf>
    <xf numFmtId="44" fontId="5" fillId="8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5" fillId="0" borderId="0" xfId="5" applyFont="1" applyAlignment="1" applyProtection="1">
      <alignment wrapText="1"/>
      <protection locked="0"/>
    </xf>
    <xf numFmtId="44" fontId="5" fillId="0" borderId="1" xfId="5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44" fontId="6" fillId="0" borderId="0" xfId="5" applyFont="1" applyFill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44" fontId="5" fillId="11" borderId="1" xfId="9" applyFont="1" applyFill="1" applyBorder="1" applyAlignment="1">
      <alignment vertical="center" wrapText="1"/>
    </xf>
    <xf numFmtId="44" fontId="5" fillId="11" borderId="1" xfId="5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6" fillId="0" borderId="0" xfId="1" applyNumberFormat="1" applyFont="1" applyFill="1" applyAlignment="1">
      <alignment horizontal="right" vertical="center" wrapText="1"/>
    </xf>
    <xf numFmtId="44" fontId="6" fillId="0" borderId="0" xfId="5" applyFont="1" applyFill="1" applyAlignment="1">
      <alignment horizontal="right" vertical="center" wrapText="1"/>
    </xf>
    <xf numFmtId="10" fontId="6" fillId="0" borderId="0" xfId="14" applyNumberFormat="1" applyFont="1" applyFill="1" applyAlignment="1">
      <alignment horizontal="right" vertical="center" wrapText="1"/>
    </xf>
    <xf numFmtId="0" fontId="6" fillId="0" borderId="0" xfId="1" applyFont="1" applyFill="1" applyAlignment="1">
      <alignment horizontal="right" vertical="center" wrapText="1"/>
    </xf>
    <xf numFmtId="44" fontId="6" fillId="0" borderId="0" xfId="1" applyNumberFormat="1" applyFont="1" applyFill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2" borderId="1" xfId="5" applyFont="1" applyFill="1" applyBorder="1" applyAlignment="1" applyProtection="1">
      <alignment horizontal="center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6" fillId="9" borderId="16" xfId="1" applyFont="1" applyFill="1" applyBorder="1" applyAlignment="1">
      <alignment vertical="center" wrapText="1"/>
    </xf>
    <xf numFmtId="0" fontId="16" fillId="9" borderId="18" xfId="1" applyFont="1" applyFill="1" applyBorder="1" applyAlignment="1">
      <alignment vertical="center" wrapText="1"/>
    </xf>
    <xf numFmtId="0" fontId="16" fillId="9" borderId="17" xfId="1" applyFont="1" applyFill="1" applyBorder="1" applyAlignment="1">
      <alignment vertical="center" wrapText="1"/>
    </xf>
    <xf numFmtId="0" fontId="16" fillId="9" borderId="9" xfId="1" applyFont="1" applyFill="1" applyBorder="1" applyAlignment="1" applyProtection="1">
      <alignment horizontal="left"/>
      <protection locked="0"/>
    </xf>
    <xf numFmtId="0" fontId="16" fillId="9" borderId="10" xfId="1" applyFont="1" applyFill="1" applyBorder="1" applyAlignment="1" applyProtection="1">
      <alignment horizontal="left"/>
      <protection locked="0"/>
    </xf>
    <xf numFmtId="0" fontId="16" fillId="9" borderId="11" xfId="1" applyFont="1" applyFill="1" applyBorder="1" applyAlignment="1" applyProtection="1">
      <alignment horizontal="left"/>
      <protection locked="0"/>
    </xf>
    <xf numFmtId="0" fontId="16" fillId="9" borderId="12" xfId="1" applyFont="1" applyFill="1" applyBorder="1" applyAlignment="1">
      <alignment vertical="center" wrapText="1"/>
    </xf>
    <xf numFmtId="0" fontId="16" fillId="9" borderId="19" xfId="1" applyFont="1" applyFill="1" applyBorder="1" applyAlignment="1">
      <alignment vertical="center" wrapText="1"/>
    </xf>
    <xf numFmtId="0" fontId="16" fillId="9" borderId="13" xfId="1" applyFont="1" applyFill="1" applyBorder="1" applyAlignment="1">
      <alignment vertical="center" wrapText="1"/>
    </xf>
    <xf numFmtId="0" fontId="16" fillId="9" borderId="14" xfId="1" applyFont="1" applyFill="1" applyBorder="1" applyAlignment="1">
      <alignment vertical="center" wrapText="1"/>
    </xf>
    <xf numFmtId="0" fontId="16" fillId="9" borderId="0" xfId="1" applyFont="1" applyFill="1" applyBorder="1" applyAlignment="1">
      <alignment vertical="center" wrapText="1"/>
    </xf>
    <xf numFmtId="0" fontId="16" fillId="9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5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" xfId="14" builtinId="5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23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W30"/>
  <sheetViews>
    <sheetView zoomScale="80" zoomScaleNormal="80" workbookViewId="0">
      <selection activeCell="I10" sqref="I10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134</v>
      </c>
      <c r="M1" s="70" t="s">
        <v>124</v>
      </c>
      <c r="N1" s="70" t="s">
        <v>135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2">
        <v>42122</v>
      </c>
      <c r="M3" s="62">
        <v>42143</v>
      </c>
      <c r="N3" s="62">
        <v>42279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6</v>
      </c>
      <c r="J4" s="65">
        <f>I4-(SUM(L4:W4))</f>
        <v>6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20</v>
      </c>
      <c r="J8" s="65">
        <f t="shared" si="0"/>
        <v>4</v>
      </c>
      <c r="K8" s="66" t="str">
        <f t="shared" si="1"/>
        <v>OK</v>
      </c>
      <c r="L8" s="44">
        <v>0</v>
      </c>
      <c r="M8" s="44">
        <v>16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6</v>
      </c>
      <c r="J9" s="65">
        <f t="shared" si="0"/>
        <v>2</v>
      </c>
      <c r="K9" s="66" t="str">
        <f t="shared" si="1"/>
        <v>OK</v>
      </c>
      <c r="L9" s="44">
        <v>4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f>10+5</f>
        <v>15</v>
      </c>
      <c r="J10" s="65">
        <f t="shared" si="0"/>
        <v>1</v>
      </c>
      <c r="K10" s="66" t="str">
        <f t="shared" si="1"/>
        <v>OK</v>
      </c>
      <c r="L10" s="44">
        <v>10</v>
      </c>
      <c r="M10" s="44">
        <v>0</v>
      </c>
      <c r="N10" s="44">
        <v>4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65">
        <f t="shared" si="0"/>
        <v>0</v>
      </c>
      <c r="K11" s="66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>
        <v>4</v>
      </c>
      <c r="J12" s="65">
        <f t="shared" si="0"/>
        <v>4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4</v>
      </c>
      <c r="J13" s="65">
        <f t="shared" si="0"/>
        <v>0</v>
      </c>
      <c r="K13" s="66" t="str">
        <f t="shared" si="1"/>
        <v>OK</v>
      </c>
      <c r="L13" s="44">
        <v>4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65">
        <f t="shared" si="0"/>
        <v>0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>
        <v>10</v>
      </c>
      <c r="J15" s="65">
        <f t="shared" si="0"/>
        <v>10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65">
        <f t="shared" si="0"/>
        <v>0</v>
      </c>
      <c r="K27" s="66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B20:B26"/>
    <mergeCell ref="B27:B28"/>
    <mergeCell ref="A4:A19"/>
    <mergeCell ref="A20:A26"/>
    <mergeCell ref="A27:A28"/>
    <mergeCell ref="L1:L2"/>
    <mergeCell ref="A1:C1"/>
    <mergeCell ref="W1:W2"/>
    <mergeCell ref="Q1:Q2"/>
    <mergeCell ref="R1:R2"/>
    <mergeCell ref="S1:S2"/>
    <mergeCell ref="T1:T2"/>
    <mergeCell ref="U1:U2"/>
    <mergeCell ref="M1:M2"/>
    <mergeCell ref="N1:N2"/>
    <mergeCell ref="O1:O2"/>
    <mergeCell ref="P1:P2"/>
    <mergeCell ref="V1:V2"/>
    <mergeCell ref="I1:K1"/>
    <mergeCell ref="D1:H1"/>
    <mergeCell ref="A2:K2"/>
  </mergeCells>
  <phoneticPr fontId="0" type="noConversion"/>
  <conditionalFormatting sqref="O4:W4">
    <cfRule type="cellIs" dxfId="233" priority="28" stopIfTrue="1" operator="greaterThan">
      <formula>0</formula>
    </cfRule>
    <cfRule type="cellIs" dxfId="232" priority="29" stopIfTrue="1" operator="greaterThan">
      <formula>0</formula>
    </cfRule>
    <cfRule type="cellIs" dxfId="231" priority="30" stopIfTrue="1" operator="greaterThan">
      <formula>0</formula>
    </cfRule>
  </conditionalFormatting>
  <conditionalFormatting sqref="O5:W28">
    <cfRule type="cellIs" dxfId="230" priority="25" stopIfTrue="1" operator="greaterThan">
      <formula>0</formula>
    </cfRule>
    <cfRule type="cellIs" dxfId="229" priority="26" stopIfTrue="1" operator="greaterThan">
      <formula>0</formula>
    </cfRule>
    <cfRule type="cellIs" dxfId="228" priority="27" stopIfTrue="1" operator="greaterThan">
      <formula>0</formula>
    </cfRule>
  </conditionalFormatting>
  <conditionalFormatting sqref="L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L5:L28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M4:N4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M5:N28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I8" sqref="I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131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2">
        <v>42249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f>1+5</f>
        <v>6</v>
      </c>
      <c r="J4" s="65">
        <f>I4-(SUM(L4:W4))</f>
        <v>6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>
        <v>6</v>
      </c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6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f>1+7</f>
        <v>8</v>
      </c>
      <c r="J8" s="65">
        <f t="shared" si="0"/>
        <v>0</v>
      </c>
      <c r="K8" s="66" t="str">
        <f t="shared" si="1"/>
        <v>OK</v>
      </c>
      <c r="L8" s="44">
        <v>8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65">
        <f t="shared" si="0"/>
        <v>0</v>
      </c>
      <c r="K9" s="66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6</v>
      </c>
      <c r="J11" s="65">
        <f t="shared" si="0"/>
        <v>0</v>
      </c>
      <c r="K11" s="66" t="str">
        <f t="shared" si="1"/>
        <v>OK</v>
      </c>
      <c r="L11" s="44">
        <v>6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65">
        <f t="shared" si="0"/>
        <v>0</v>
      </c>
      <c r="K13" s="66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65">
        <f t="shared" si="0"/>
        <v>0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65">
        <f t="shared" si="0"/>
        <v>0</v>
      </c>
      <c r="K27" s="66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M4:W4">
    <cfRule type="cellIs" dxfId="209" priority="10" stopIfTrue="1" operator="greaterThan">
      <formula>0</formula>
    </cfRule>
    <cfRule type="cellIs" dxfId="208" priority="11" stopIfTrue="1" operator="greaterThan">
      <formula>0</formula>
    </cfRule>
    <cfRule type="cellIs" dxfId="207" priority="12" stopIfTrue="1" operator="greaterThan">
      <formula>0</formula>
    </cfRule>
  </conditionalFormatting>
  <conditionalFormatting sqref="M5:W28">
    <cfRule type="cellIs" dxfId="206" priority="7" stopIfTrue="1" operator="greaterThan">
      <formula>0</formula>
    </cfRule>
    <cfRule type="cellIs" dxfId="205" priority="8" stopIfTrue="1" operator="greaterThan">
      <formula>0</formula>
    </cfRule>
    <cfRule type="cellIs" dxfId="204" priority="9" stopIfTrue="1" operator="greaterThan">
      <formula>0</formula>
    </cfRule>
  </conditionalFormatting>
  <conditionalFormatting sqref="L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L5:L28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129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105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3" t="s">
        <v>2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65">
        <f>I4-(SUM(L4:W4))</f>
        <v>0</v>
      </c>
      <c r="K4" s="66" t="str">
        <f>IF(J4&lt;0,"ATENÇÃO","OK")</f>
        <v>OK</v>
      </c>
      <c r="L4" s="44"/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/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/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/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65">
        <f t="shared" si="0"/>
        <v>0</v>
      </c>
      <c r="K8" s="66" t="str">
        <f t="shared" si="1"/>
        <v>OK</v>
      </c>
      <c r="L8" s="44">
        <v>4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2</v>
      </c>
      <c r="J9" s="65">
        <f t="shared" si="0"/>
        <v>0</v>
      </c>
      <c r="K9" s="66" t="str">
        <f t="shared" si="1"/>
        <v>OK</v>
      </c>
      <c r="L9" s="44">
        <v>2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65">
        <f t="shared" si="0"/>
        <v>0</v>
      </c>
      <c r="K11" s="66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65">
        <f t="shared" si="0"/>
        <v>0</v>
      </c>
      <c r="K13" s="66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65">
        <f t="shared" si="0"/>
        <v>0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65">
        <f t="shared" si="0"/>
        <v>0</v>
      </c>
      <c r="K27" s="66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L4">
    <cfRule type="cellIs" dxfId="203" priority="10" stopIfTrue="1" operator="greaterThan">
      <formula>0</formula>
    </cfRule>
    <cfRule type="cellIs" dxfId="202" priority="11" stopIfTrue="1" operator="greaterThan">
      <formula>0</formula>
    </cfRule>
    <cfRule type="cellIs" dxfId="201" priority="12" stopIfTrue="1" operator="greaterThan">
      <formula>0</formula>
    </cfRule>
  </conditionalFormatting>
  <conditionalFormatting sqref="L5:L28">
    <cfRule type="cellIs" dxfId="200" priority="7" stopIfTrue="1" operator="greaterThan">
      <formula>0</formula>
    </cfRule>
    <cfRule type="cellIs" dxfId="199" priority="8" stopIfTrue="1" operator="greaterThan">
      <formula>0</formula>
    </cfRule>
    <cfRule type="cellIs" dxfId="198" priority="9" stopIfTrue="1" operator="greaterThan">
      <formula>0</formula>
    </cfRule>
  </conditionalFormatting>
  <conditionalFormatting sqref="M4:W4">
    <cfRule type="cellIs" dxfId="197" priority="4" stopIfTrue="1" operator="greaterThan">
      <formula>0</formula>
    </cfRule>
    <cfRule type="cellIs" dxfId="196" priority="5" stopIfTrue="1" operator="greaterThan">
      <formula>0</formula>
    </cfRule>
    <cfRule type="cellIs" dxfId="195" priority="6" stopIfTrue="1" operator="greaterThan">
      <formula>0</formula>
    </cfRule>
  </conditionalFormatting>
  <conditionalFormatting sqref="M5:W28">
    <cfRule type="cellIs" dxfId="194" priority="1" stopIfTrue="1" operator="greaterThan">
      <formula>0</formula>
    </cfRule>
    <cfRule type="cellIs" dxfId="193" priority="2" stopIfTrue="1" operator="greaterThan">
      <formula>0</formula>
    </cfRule>
    <cfRule type="cellIs" dxfId="19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I10" sqref="I10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3" t="s">
        <v>2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6</v>
      </c>
      <c r="J4" s="65">
        <f>I4-(SUM(L4:W4))</f>
        <v>6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65">
        <f t="shared" si="0"/>
        <v>4</v>
      </c>
      <c r="K8" s="66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2</v>
      </c>
      <c r="J9" s="65">
        <f t="shared" si="0"/>
        <v>2</v>
      </c>
      <c r="K9" s="66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f>2-2</f>
        <v>0</v>
      </c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6</v>
      </c>
      <c r="J11" s="65">
        <f t="shared" si="0"/>
        <v>6</v>
      </c>
      <c r="K11" s="66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65">
        <f t="shared" si="0"/>
        <v>0</v>
      </c>
      <c r="K13" s="66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2</v>
      </c>
      <c r="J14" s="65">
        <f t="shared" si="0"/>
        <v>2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65">
        <f t="shared" si="0"/>
        <v>0</v>
      </c>
      <c r="K27" s="66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L4">
    <cfRule type="cellIs" dxfId="191" priority="10" stopIfTrue="1" operator="greaterThan">
      <formula>0</formula>
    </cfRule>
    <cfRule type="cellIs" dxfId="190" priority="11" stopIfTrue="1" operator="greaterThan">
      <formula>0</formula>
    </cfRule>
    <cfRule type="cellIs" dxfId="189" priority="12" stopIfTrue="1" operator="greaterThan">
      <formula>0</formula>
    </cfRule>
  </conditionalFormatting>
  <conditionalFormatting sqref="L5:L28">
    <cfRule type="cellIs" dxfId="188" priority="7" stopIfTrue="1" operator="greaterThan">
      <formula>0</formula>
    </cfRule>
    <cfRule type="cellIs" dxfId="187" priority="8" stopIfTrue="1" operator="greaterThan">
      <formula>0</formula>
    </cfRule>
    <cfRule type="cellIs" dxfId="186" priority="9" stopIfTrue="1" operator="greaterThan">
      <formula>0</formula>
    </cfRule>
  </conditionalFormatting>
  <conditionalFormatting sqref="M4:W4">
    <cfRule type="cellIs" dxfId="185" priority="4" stopIfTrue="1" operator="greaterThan">
      <formula>0</formula>
    </cfRule>
    <cfRule type="cellIs" dxfId="184" priority="5" stopIfTrue="1" operator="greaterThan">
      <formula>0</formula>
    </cfRule>
    <cfRule type="cellIs" dxfId="183" priority="6" stopIfTrue="1" operator="greaterThan">
      <formula>0</formula>
    </cfRule>
  </conditionalFormatting>
  <conditionalFormatting sqref="M5:W28">
    <cfRule type="cellIs" dxfId="182" priority="1" stopIfTrue="1" operator="greaterThan">
      <formula>0</formula>
    </cfRule>
    <cfRule type="cellIs" dxfId="181" priority="2" stopIfTrue="1" operator="greaterThan">
      <formula>0</formula>
    </cfRule>
    <cfRule type="cellIs" dxfId="18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L8" sqref="L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128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2">
        <v>42209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65">
        <f>I4-(SUM(L4:W4))</f>
        <v>0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12</v>
      </c>
      <c r="J8" s="65">
        <f t="shared" si="0"/>
        <v>0</v>
      </c>
      <c r="K8" s="66" t="str">
        <f t="shared" si="1"/>
        <v>OK</v>
      </c>
      <c r="L8" s="44">
        <v>12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65">
        <f t="shared" si="0"/>
        <v>0</v>
      </c>
      <c r="K9" s="66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4</v>
      </c>
      <c r="J11" s="65">
        <f t="shared" si="0"/>
        <v>0</v>
      </c>
      <c r="K11" s="66" t="str">
        <f t="shared" si="1"/>
        <v>OK</v>
      </c>
      <c r="L11" s="44">
        <v>4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65">
        <f t="shared" si="0"/>
        <v>0</v>
      </c>
      <c r="K13" s="66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65">
        <f t="shared" si="0"/>
        <v>0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6</v>
      </c>
      <c r="J27" s="65">
        <f t="shared" si="0"/>
        <v>0</v>
      </c>
      <c r="K27" s="66" t="str">
        <f t="shared" si="1"/>
        <v>OK</v>
      </c>
      <c r="L27" s="44">
        <v>6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M4:W4">
    <cfRule type="cellIs" dxfId="179" priority="16" stopIfTrue="1" operator="greaterThan">
      <formula>0</formula>
    </cfRule>
    <cfRule type="cellIs" dxfId="178" priority="17" stopIfTrue="1" operator="greaterThan">
      <formula>0</formula>
    </cfRule>
    <cfRule type="cellIs" dxfId="177" priority="18" stopIfTrue="1" operator="greaterThan">
      <formula>0</formula>
    </cfRule>
  </conditionalFormatting>
  <conditionalFormatting sqref="M5:W28">
    <cfRule type="cellIs" dxfId="176" priority="13" stopIfTrue="1" operator="greaterThan">
      <formula>0</formula>
    </cfRule>
    <cfRule type="cellIs" dxfId="175" priority="14" stopIfTrue="1" operator="greaterThan">
      <formula>0</formula>
    </cfRule>
    <cfRule type="cellIs" dxfId="174" priority="15" stopIfTrue="1" operator="greaterThan">
      <formula>0</formula>
    </cfRule>
  </conditionalFormatting>
  <conditionalFormatting sqref="L4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L5:L28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L4" sqref="L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125</v>
      </c>
      <c r="M1" s="70" t="s">
        <v>132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3" t="s">
        <v>2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65">
        <f>I4-(SUM(L4:W4))</f>
        <v>0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65">
        <f t="shared" si="0"/>
        <v>0</v>
      </c>
      <c r="K8" s="66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4</v>
      </c>
      <c r="J9" s="65">
        <f t="shared" si="0"/>
        <v>0</v>
      </c>
      <c r="K9" s="66" t="str">
        <f t="shared" si="1"/>
        <v>OK</v>
      </c>
      <c r="L9" s="44">
        <v>0</v>
      </c>
      <c r="M9" s="44">
        <v>4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f>4+2</f>
        <v>6</v>
      </c>
      <c r="J10" s="65">
        <f t="shared" si="0"/>
        <v>2</v>
      </c>
      <c r="K10" s="66" t="str">
        <f t="shared" si="1"/>
        <v>OK</v>
      </c>
      <c r="L10" s="44">
        <v>4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65">
        <f t="shared" si="0"/>
        <v>0</v>
      </c>
      <c r="K11" s="66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8</v>
      </c>
      <c r="J13" s="65">
        <f t="shared" si="0"/>
        <v>0</v>
      </c>
      <c r="K13" s="66" t="str">
        <f t="shared" si="1"/>
        <v>OK</v>
      </c>
      <c r="L13" s="44">
        <v>4</v>
      </c>
      <c r="M13" s="44">
        <v>4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8</v>
      </c>
      <c r="J14" s="65">
        <f t="shared" si="0"/>
        <v>8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>
        <v>8</v>
      </c>
      <c r="J16" s="65">
        <f t="shared" si="0"/>
        <v>0</v>
      </c>
      <c r="K16" s="66" t="str">
        <f t="shared" si="1"/>
        <v>OK</v>
      </c>
      <c r="L16" s="44">
        <v>4</v>
      </c>
      <c r="M16" s="44">
        <v>4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8</v>
      </c>
      <c r="J27" s="65">
        <f t="shared" si="0"/>
        <v>0</v>
      </c>
      <c r="K27" s="66" t="str">
        <f t="shared" si="1"/>
        <v>OK</v>
      </c>
      <c r="L27" s="44">
        <v>4</v>
      </c>
      <c r="M27" s="44">
        <v>4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N4:W4">
    <cfRule type="cellIs" dxfId="167" priority="22" stopIfTrue="1" operator="greaterThan">
      <formula>0</formula>
    </cfRule>
    <cfRule type="cellIs" dxfId="166" priority="23" stopIfTrue="1" operator="greaterThan">
      <formula>0</formula>
    </cfRule>
    <cfRule type="cellIs" dxfId="165" priority="24" stopIfTrue="1" operator="greaterThan">
      <formula>0</formula>
    </cfRule>
  </conditionalFormatting>
  <conditionalFormatting sqref="N5:W28">
    <cfRule type="cellIs" dxfId="164" priority="19" stopIfTrue="1" operator="greaterThan">
      <formula>0</formula>
    </cfRule>
    <cfRule type="cellIs" dxfId="163" priority="20" stopIfTrue="1" operator="greaterThan">
      <formula>0</formula>
    </cfRule>
    <cfRule type="cellIs" dxfId="162" priority="21" stopIfTrue="1" operator="greaterThan">
      <formula>0</formula>
    </cfRule>
  </conditionalFormatting>
  <conditionalFormatting sqref="L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L5:L28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M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M5:M28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L3" sqref="L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133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2">
        <v>42279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8</v>
      </c>
      <c r="J4" s="65">
        <f>I4-(SUM(L4:W4))</f>
        <v>8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65">
        <f t="shared" si="0"/>
        <v>4</v>
      </c>
      <c r="K8" s="66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65">
        <f t="shared" si="0"/>
        <v>0</v>
      </c>
      <c r="K9" s="66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v>4</v>
      </c>
      <c r="J10" s="65">
        <f t="shared" si="0"/>
        <v>0</v>
      </c>
      <c r="K10" s="66" t="str">
        <f t="shared" si="1"/>
        <v>OK</v>
      </c>
      <c r="L10" s="44">
        <v>4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65">
        <f t="shared" si="0"/>
        <v>0</v>
      </c>
      <c r="K11" s="66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65">
        <f t="shared" si="0"/>
        <v>0</v>
      </c>
      <c r="K13" s="66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4</v>
      </c>
      <c r="J14" s="65">
        <f t="shared" si="0"/>
        <v>4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>
        <v>4</v>
      </c>
      <c r="J19" s="65">
        <f t="shared" si="0"/>
        <v>4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65">
        <f t="shared" si="0"/>
        <v>0</v>
      </c>
      <c r="K27" s="66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M4:W4">
    <cfRule type="cellIs" dxfId="149" priority="10" stopIfTrue="1" operator="greaterThan">
      <formula>0</formula>
    </cfRule>
    <cfRule type="cellIs" dxfId="148" priority="11" stopIfTrue="1" operator="greaterThan">
      <formula>0</formula>
    </cfRule>
    <cfRule type="cellIs" dxfId="147" priority="12" stopIfTrue="1" operator="greaterThan">
      <formula>0</formula>
    </cfRule>
  </conditionalFormatting>
  <conditionalFormatting sqref="M5:W28">
    <cfRule type="cellIs" dxfId="146" priority="7" stopIfTrue="1" operator="greaterThan">
      <formula>0</formula>
    </cfRule>
    <cfRule type="cellIs" dxfId="145" priority="8" stopIfTrue="1" operator="greaterThan">
      <formula>0</formula>
    </cfRule>
    <cfRule type="cellIs" dxfId="144" priority="9" stopIfTrue="1" operator="greaterThan">
      <formula>0</formula>
    </cfRule>
  </conditionalFormatting>
  <conditionalFormatting sqref="L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L5:L28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L4" sqref="L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126</v>
      </c>
      <c r="M1" s="70" t="s">
        <v>127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2">
        <v>42118</v>
      </c>
      <c r="M3" s="62">
        <v>42158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4</v>
      </c>
      <c r="J4" s="65">
        <f>I4-(SUM(L4:W4))</f>
        <v>4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65">
        <f t="shared" si="0"/>
        <v>0</v>
      </c>
      <c r="K8" s="66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8</v>
      </c>
      <c r="J9" s="65">
        <f t="shared" si="0"/>
        <v>6</v>
      </c>
      <c r="K9" s="66" t="str">
        <f t="shared" si="1"/>
        <v>OK</v>
      </c>
      <c r="L9" s="44">
        <v>0</v>
      </c>
      <c r="M9" s="44">
        <v>2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4</v>
      </c>
      <c r="J11" s="65">
        <f t="shared" si="0"/>
        <v>0</v>
      </c>
      <c r="K11" s="66" t="str">
        <f t="shared" si="1"/>
        <v>OK</v>
      </c>
      <c r="L11" s="44">
        <v>4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12</v>
      </c>
      <c r="J13" s="65">
        <f t="shared" si="0"/>
        <v>8</v>
      </c>
      <c r="K13" s="66" t="str">
        <f t="shared" si="1"/>
        <v>OK</v>
      </c>
      <c r="L13" s="44">
        <v>4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65">
        <f t="shared" si="0"/>
        <v>0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65">
        <f t="shared" si="0"/>
        <v>0</v>
      </c>
      <c r="K27" s="66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N4:W4">
    <cfRule type="cellIs" dxfId="143" priority="28" stopIfTrue="1" operator="greaterThan">
      <formula>0</formula>
    </cfRule>
    <cfRule type="cellIs" dxfId="142" priority="29" stopIfTrue="1" operator="greaterThan">
      <formula>0</formula>
    </cfRule>
    <cfRule type="cellIs" dxfId="141" priority="30" stopIfTrue="1" operator="greaterThan">
      <formula>0</formula>
    </cfRule>
  </conditionalFormatting>
  <conditionalFormatting sqref="N5:W28">
    <cfRule type="cellIs" dxfId="140" priority="25" stopIfTrue="1" operator="greaterThan">
      <formula>0</formula>
    </cfRule>
    <cfRule type="cellIs" dxfId="139" priority="26" stopIfTrue="1" operator="greaterThan">
      <formula>0</formula>
    </cfRule>
    <cfRule type="cellIs" dxfId="138" priority="27" stopIfTrue="1" operator="greaterThan">
      <formula>0</formula>
    </cfRule>
  </conditionalFormatting>
  <conditionalFormatting sqref="L4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L5:L28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M4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M5:M28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3" t="s">
        <v>2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8</v>
      </c>
      <c r="J4" s="65">
        <f>I4-(SUM(L4:W4))</f>
        <v>8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65">
        <f t="shared" si="0"/>
        <v>0</v>
      </c>
      <c r="K8" s="66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65">
        <f t="shared" si="0"/>
        <v>0</v>
      </c>
      <c r="K9" s="66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65">
        <f t="shared" si="0"/>
        <v>0</v>
      </c>
      <c r="K11" s="66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65">
        <f t="shared" si="0"/>
        <v>0</v>
      </c>
      <c r="K13" s="66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65">
        <f t="shared" si="0"/>
        <v>0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65">
        <f t="shared" si="0"/>
        <v>0</v>
      </c>
      <c r="K27" s="66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L4">
    <cfRule type="cellIs" dxfId="125" priority="10" stopIfTrue="1" operator="greaterThan">
      <formula>0</formula>
    </cfRule>
    <cfRule type="cellIs" dxfId="124" priority="11" stopIfTrue="1" operator="greaterThan">
      <formula>0</formula>
    </cfRule>
    <cfRule type="cellIs" dxfId="123" priority="12" stopIfTrue="1" operator="greaterThan">
      <formula>0</formula>
    </cfRule>
  </conditionalFormatting>
  <conditionalFormatting sqref="L5:L28">
    <cfRule type="cellIs" dxfId="122" priority="7" stopIfTrue="1" operator="greaterThan">
      <formula>0</formula>
    </cfRule>
    <cfRule type="cellIs" dxfId="121" priority="8" stopIfTrue="1" operator="greaterThan">
      <formula>0</formula>
    </cfRule>
    <cfRule type="cellIs" dxfId="120" priority="9" stopIfTrue="1" operator="greaterThan">
      <formula>0</formula>
    </cfRule>
  </conditionalFormatting>
  <conditionalFormatting sqref="M4:W4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M5:W28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L1" sqref="L1:L2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123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37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2">
        <v>42201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65">
        <f>I4-(SUM(L4:W4))</f>
        <v>0</v>
      </c>
      <c r="K4" s="66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>
        <v>4</v>
      </c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4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65">
        <f t="shared" si="0"/>
        <v>0</v>
      </c>
      <c r="K6" s="66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65">
        <f t="shared" si="0"/>
        <v>0</v>
      </c>
      <c r="K7" s="66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65">
        <f t="shared" si="0"/>
        <v>0</v>
      </c>
      <c r="K8" s="66" t="str">
        <f t="shared" si="1"/>
        <v>OK</v>
      </c>
      <c r="L8" s="44">
        <v>4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65">
        <f t="shared" si="0"/>
        <v>0</v>
      </c>
      <c r="K9" s="66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10</v>
      </c>
      <c r="J11" s="65">
        <f t="shared" si="0"/>
        <v>6</v>
      </c>
      <c r="K11" s="66" t="str">
        <f t="shared" si="1"/>
        <v>OK</v>
      </c>
      <c r="L11" s="44">
        <v>4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65">
        <f t="shared" si="0"/>
        <v>0</v>
      </c>
      <c r="K13" s="66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4</v>
      </c>
      <c r="J14" s="65">
        <f t="shared" si="0"/>
        <v>4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65">
        <f t="shared" si="0"/>
        <v>0</v>
      </c>
      <c r="K17" s="66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>
        <v>4</v>
      </c>
      <c r="J18" s="65">
        <f t="shared" si="0"/>
        <v>0</v>
      </c>
      <c r="K18" s="66" t="str">
        <f t="shared" si="1"/>
        <v>OK</v>
      </c>
      <c r="L18" s="44">
        <v>4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65">
        <f t="shared" si="0"/>
        <v>0</v>
      </c>
      <c r="K20" s="66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65">
        <f t="shared" si="0"/>
        <v>0</v>
      </c>
      <c r="K21" s="66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65">
        <f t="shared" si="0"/>
        <v>0</v>
      </c>
      <c r="K22" s="66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65">
        <f t="shared" si="0"/>
        <v>0</v>
      </c>
      <c r="K23" s="66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65">
        <f t="shared" si="0"/>
        <v>0</v>
      </c>
      <c r="K24" s="66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65">
        <f t="shared" si="0"/>
        <v>0</v>
      </c>
      <c r="K25" s="66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65">
        <f t="shared" si="0"/>
        <v>0</v>
      </c>
      <c r="K26" s="66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15</v>
      </c>
      <c r="J27" s="65">
        <f t="shared" si="0"/>
        <v>3</v>
      </c>
      <c r="K27" s="66" t="str">
        <f t="shared" si="1"/>
        <v>OK</v>
      </c>
      <c r="L27" s="44">
        <v>12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65">
        <f t="shared" si="0"/>
        <v>0</v>
      </c>
      <c r="K28" s="66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B4:B19"/>
    <mergeCell ref="A20:A26"/>
    <mergeCell ref="B20:B26"/>
    <mergeCell ref="A27:A28"/>
    <mergeCell ref="B27:B28"/>
    <mergeCell ref="A4:A19"/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</mergeCells>
  <conditionalFormatting sqref="M4:W4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M5:W28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L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L5:L28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activeCell="N6" sqref="N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15" width="15.42578125" style="22" customWidth="1"/>
    <col min="16" max="23" width="12" style="22" customWidth="1"/>
    <col min="24" max="16384" width="9.7109375" style="17"/>
  </cols>
  <sheetData>
    <row r="1" spans="1:23" ht="33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0" t="s">
        <v>130</v>
      </c>
      <c r="M1" s="70" t="s">
        <v>130</v>
      </c>
      <c r="N1" s="70" t="s">
        <v>130</v>
      </c>
      <c r="O1" s="70" t="s">
        <v>130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  <c r="W1" s="70" t="s">
        <v>48</v>
      </c>
    </row>
    <row r="2" spans="1:23" ht="21.75" customHeight="1" x14ac:dyDescent="0.25">
      <c r="A2" s="71" t="s">
        <v>50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0</v>
      </c>
      <c r="K3" s="57" t="s">
        <v>7</v>
      </c>
      <c r="L3" s="63" t="s">
        <v>2</v>
      </c>
      <c r="M3" s="63" t="s">
        <v>2</v>
      </c>
      <c r="N3" s="63" t="s">
        <v>2</v>
      </c>
      <c r="O3" s="63" t="s">
        <v>2</v>
      </c>
      <c r="P3" s="63" t="s">
        <v>2</v>
      </c>
      <c r="Q3" s="63" t="s">
        <v>2</v>
      </c>
      <c r="R3" s="63" t="s">
        <v>2</v>
      </c>
      <c r="S3" s="63" t="s">
        <v>2</v>
      </c>
      <c r="T3" s="63" t="s">
        <v>2</v>
      </c>
      <c r="U3" s="63" t="s">
        <v>2</v>
      </c>
      <c r="V3" s="63" t="s">
        <v>2</v>
      </c>
      <c r="W3" s="63" t="s">
        <v>2</v>
      </c>
    </row>
    <row r="4" spans="1:2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8</v>
      </c>
      <c r="J4" s="65">
        <f>I4-(SUM(L4:W4))</f>
        <v>0</v>
      </c>
      <c r="K4" s="66" t="str">
        <f>IF(J4&lt;0,"ATENÇÃO","OK")</f>
        <v>OK</v>
      </c>
      <c r="L4" s="44">
        <v>0</v>
      </c>
      <c r="M4" s="44">
        <v>8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65">
        <f t="shared" ref="J5:J28" si="0">I5-(SUM(L5:W5))</f>
        <v>0</v>
      </c>
      <c r="K5" s="66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>
        <v>4</v>
      </c>
      <c r="J6" s="65">
        <f t="shared" si="0"/>
        <v>0</v>
      </c>
      <c r="K6" s="66" t="str">
        <f t="shared" si="1"/>
        <v>OK</v>
      </c>
      <c r="L6" s="44">
        <v>4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>
        <v>6</v>
      </c>
      <c r="J7" s="65">
        <f t="shared" si="0"/>
        <v>0</v>
      </c>
      <c r="K7" s="66" t="str">
        <f t="shared" si="1"/>
        <v>OK</v>
      </c>
      <c r="L7" s="44">
        <v>0</v>
      </c>
      <c r="M7" s="44">
        <v>4</v>
      </c>
      <c r="N7" s="44">
        <v>0</v>
      </c>
      <c r="O7" s="44">
        <v>2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65">
        <f t="shared" si="0"/>
        <v>0</v>
      </c>
      <c r="K8" s="66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12</v>
      </c>
      <c r="J9" s="65">
        <f t="shared" si="0"/>
        <v>0</v>
      </c>
      <c r="K9" s="66" t="str">
        <f t="shared" si="1"/>
        <v>OK</v>
      </c>
      <c r="L9" s="44">
        <v>8</v>
      </c>
      <c r="M9" s="44">
        <v>0</v>
      </c>
      <c r="N9" s="44">
        <v>0</v>
      </c>
      <c r="O9" s="44">
        <v>4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65">
        <f t="shared" si="0"/>
        <v>0</v>
      </c>
      <c r="K10" s="66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14</v>
      </c>
      <c r="J11" s="65">
        <f t="shared" si="0"/>
        <v>0</v>
      </c>
      <c r="K11" s="66" t="str">
        <f t="shared" si="1"/>
        <v>OK</v>
      </c>
      <c r="L11" s="44">
        <v>8</v>
      </c>
      <c r="M11" s="44">
        <v>0</v>
      </c>
      <c r="N11" s="44">
        <v>0</v>
      </c>
      <c r="O11" s="44">
        <v>6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65">
        <f t="shared" si="0"/>
        <v>0</v>
      </c>
      <c r="K12" s="66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12</v>
      </c>
      <c r="J13" s="65">
        <f t="shared" si="0"/>
        <v>0</v>
      </c>
      <c r="K13" s="66" t="str">
        <f t="shared" si="1"/>
        <v>OK</v>
      </c>
      <c r="L13" s="44">
        <v>4</v>
      </c>
      <c r="M13" s="44">
        <v>0</v>
      </c>
      <c r="N13" s="44">
        <v>0</v>
      </c>
      <c r="O13" s="44">
        <v>8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65">
        <f t="shared" si="0"/>
        <v>0</v>
      </c>
      <c r="K14" s="66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65">
        <f t="shared" si="0"/>
        <v>0</v>
      </c>
      <c r="K15" s="66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65">
        <f t="shared" si="0"/>
        <v>0</v>
      </c>
      <c r="K16" s="66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>
        <v>10</v>
      </c>
      <c r="J17" s="65">
        <f t="shared" si="0"/>
        <v>0</v>
      </c>
      <c r="K17" s="66" t="str">
        <f t="shared" si="1"/>
        <v>OK</v>
      </c>
      <c r="L17" s="44">
        <v>4</v>
      </c>
      <c r="M17" s="44">
        <v>0</v>
      </c>
      <c r="N17" s="44">
        <v>0</v>
      </c>
      <c r="O17" s="44">
        <v>6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65">
        <f t="shared" si="0"/>
        <v>0</v>
      </c>
      <c r="K18" s="66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65">
        <f t="shared" si="0"/>
        <v>0</v>
      </c>
      <c r="K19" s="66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>
        <v>4</v>
      </c>
      <c r="J20" s="65">
        <f t="shared" si="0"/>
        <v>2</v>
      </c>
      <c r="K20" s="66" t="str">
        <f t="shared" si="1"/>
        <v>OK</v>
      </c>
      <c r="L20" s="44">
        <v>2</v>
      </c>
      <c r="M20" s="44"/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>
        <v>4</v>
      </c>
      <c r="J21" s="65">
        <f t="shared" si="0"/>
        <v>2</v>
      </c>
      <c r="K21" s="66" t="str">
        <f t="shared" si="1"/>
        <v>OK</v>
      </c>
      <c r="L21" s="44">
        <v>2</v>
      </c>
      <c r="M21" s="44"/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>
        <v>8</v>
      </c>
      <c r="J22" s="65">
        <f t="shared" si="0"/>
        <v>4</v>
      </c>
      <c r="K22" s="66" t="str">
        <f t="shared" si="1"/>
        <v>OK</v>
      </c>
      <c r="L22" s="44">
        <v>0</v>
      </c>
      <c r="M22" s="44"/>
      <c r="N22" s="44">
        <v>4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>
        <v>4</v>
      </c>
      <c r="J23" s="65">
        <f>I23-(SUM(L23:W23))</f>
        <v>2</v>
      </c>
      <c r="K23" s="66" t="str">
        <f t="shared" si="1"/>
        <v>OK</v>
      </c>
      <c r="L23" s="44">
        <v>2</v>
      </c>
      <c r="M23" s="44" t="s">
        <v>122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>
        <v>4</v>
      </c>
      <c r="J24" s="65">
        <f t="shared" si="0"/>
        <v>2</v>
      </c>
      <c r="K24" s="66" t="str">
        <f t="shared" si="1"/>
        <v>OK</v>
      </c>
      <c r="L24" s="44">
        <v>2</v>
      </c>
      <c r="M24" s="44"/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>
        <v>4</v>
      </c>
      <c r="J25" s="65">
        <f t="shared" si="0"/>
        <v>2</v>
      </c>
      <c r="K25" s="66" t="str">
        <f t="shared" si="1"/>
        <v>OK</v>
      </c>
      <c r="L25" s="44">
        <v>0</v>
      </c>
      <c r="M25" s="44"/>
      <c r="N25" s="44">
        <v>2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>
        <v>4</v>
      </c>
      <c r="J26" s="65">
        <f t="shared" si="0"/>
        <v>2</v>
      </c>
      <c r="K26" s="66" t="str">
        <f t="shared" si="1"/>
        <v>OK</v>
      </c>
      <c r="L26" s="44">
        <v>2</v>
      </c>
      <c r="M26" s="44" t="s">
        <v>122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6</v>
      </c>
      <c r="J27" s="65">
        <f t="shared" si="0"/>
        <v>0</v>
      </c>
      <c r="K27" s="66" t="str">
        <f t="shared" si="1"/>
        <v>OK</v>
      </c>
      <c r="L27" s="44">
        <v>6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>
        <v>4</v>
      </c>
      <c r="J28" s="65">
        <f t="shared" si="0"/>
        <v>0</v>
      </c>
      <c r="K28" s="66" t="str">
        <f t="shared" si="1"/>
        <v>OK</v>
      </c>
      <c r="L28" s="44">
        <v>2</v>
      </c>
      <c r="M28" s="44">
        <v>0</v>
      </c>
      <c r="N28" s="44">
        <v>0</v>
      </c>
      <c r="O28" s="44">
        <v>2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A27:A28"/>
    <mergeCell ref="B27:B28"/>
    <mergeCell ref="A4:A19"/>
    <mergeCell ref="B4:B19"/>
    <mergeCell ref="A20:A26"/>
    <mergeCell ref="B20:B26"/>
    <mergeCell ref="A2:K2"/>
    <mergeCell ref="O1:O2"/>
    <mergeCell ref="P1:P2"/>
    <mergeCell ref="A1:C1"/>
    <mergeCell ref="D1:H1"/>
    <mergeCell ref="I1:K1"/>
    <mergeCell ref="L1:L2"/>
    <mergeCell ref="M1:M2"/>
    <mergeCell ref="N1:N2"/>
    <mergeCell ref="U1:U2"/>
    <mergeCell ref="V1:V2"/>
    <mergeCell ref="W1:W2"/>
    <mergeCell ref="Q1:Q2"/>
    <mergeCell ref="R1:R2"/>
    <mergeCell ref="S1:S2"/>
    <mergeCell ref="T1:T2"/>
  </mergeCells>
  <conditionalFormatting sqref="P4:W4">
    <cfRule type="cellIs" dxfId="101" priority="28" stopIfTrue="1" operator="greaterThan">
      <formula>0</formula>
    </cfRule>
    <cfRule type="cellIs" dxfId="100" priority="29" stopIfTrue="1" operator="greaterThan">
      <formula>0</formula>
    </cfRule>
    <cfRule type="cellIs" dxfId="99" priority="30" stopIfTrue="1" operator="greaterThan">
      <formula>0</formula>
    </cfRule>
  </conditionalFormatting>
  <conditionalFormatting sqref="P5:W28">
    <cfRule type="cellIs" dxfId="98" priority="25" stopIfTrue="1" operator="greaterThan">
      <formula>0</formula>
    </cfRule>
    <cfRule type="cellIs" dxfId="97" priority="26" stopIfTrue="1" operator="greaterThan">
      <formula>0</formula>
    </cfRule>
    <cfRule type="cellIs" dxfId="96" priority="27" stopIfTrue="1" operator="greaterThan">
      <formula>0</formula>
    </cfRule>
  </conditionalFormatting>
  <conditionalFormatting sqref="L4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L5:L28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M4:O4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M5:O28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25" zoomScale="80" zoomScaleNormal="80" workbookViewId="0">
      <selection activeCell="M37" sqref="M3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5" style="21" bestFit="1" customWidth="1"/>
    <col min="12" max="12" width="15" style="17" bestFit="1" customWidth="1"/>
    <col min="13" max="13" width="17" style="17" bestFit="1" customWidth="1"/>
    <col min="14" max="16384" width="9.7109375" style="17"/>
  </cols>
  <sheetData>
    <row r="1" spans="1:13" ht="29.25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/>
      <c r="I1" s="71" t="s">
        <v>54</v>
      </c>
      <c r="J1" s="71"/>
      <c r="K1" s="71"/>
      <c r="L1" s="71"/>
      <c r="M1" s="71"/>
    </row>
    <row r="2" spans="1:13" ht="29.25" customHeight="1" x14ac:dyDescent="0.25">
      <c r="A2" s="71" t="s">
        <v>106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8" t="s">
        <v>28</v>
      </c>
      <c r="H3" s="59" t="s">
        <v>5</v>
      </c>
      <c r="I3" s="60" t="s">
        <v>30</v>
      </c>
      <c r="J3" s="61" t="s">
        <v>51</v>
      </c>
      <c r="K3" s="57" t="s">
        <v>29</v>
      </c>
      <c r="L3" s="67" t="s">
        <v>40</v>
      </c>
      <c r="M3" s="67" t="s">
        <v>41</v>
      </c>
    </row>
    <row r="4" spans="1:13" ht="60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f>Reitoria!I4+CEAD!I4+ESAG!I4+CEART!I4+CCT!I4+CEPLAN!I4+CERES!I4+CEAVI!I4+CESFI!I4+CEO!I4+CAV!I4</f>
        <v>46</v>
      </c>
      <c r="J4" s="65">
        <f>(Reitoria!I4-Reitoria!J4)+(CEAD!I4-CEAD!J4)+(ESAG!I4-ESAG!J4)+(CEART!I4-CEART!J4)+(CCT!I4-CCT!J4)+(CEPLAN!I4-CEPLAN!J4)+(CERES!I4-CERES!J4)+(CEAVI!I4-CEAVI!J4)+(CESFI!I4-CESFI!J4)+(CEO!I4-CEO!J4)+(CAV!I4-CAV!J4)</f>
        <v>8</v>
      </c>
      <c r="K4" s="68">
        <f>I4-J4</f>
        <v>38</v>
      </c>
      <c r="L4" s="37">
        <f>H4*I4</f>
        <v>8878</v>
      </c>
      <c r="M4" s="38">
        <f>H4*J4</f>
        <v>1544</v>
      </c>
    </row>
    <row r="5" spans="1:13" ht="60" x14ac:dyDescent="0.25">
      <c r="A5" s="72"/>
      <c r="B5" s="72"/>
      <c r="C5" s="64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>
        <f>Reitoria!I5+CEAD!I5+ESAG!I5+CEART!I5+CCT!I5+CEPLAN!I5+CERES!I5+CEAVI!I5+CESFI!I5+CEO!I5+CAV!I5</f>
        <v>10</v>
      </c>
      <c r="J5" s="65">
        <f>(Reitoria!I5-Reitoria!J5)+(CEAD!I5-CEAD!J5)+(ESAG!I5-ESAG!J5)+(CEART!I5-CEART!J5)+(CCT!I5-CCT!J5)+(CEPLAN!I5-CEPLAN!J5)+(CERES!I5-CERES!J5)+(CEAVI!I5-CEAVI!J5)+(CESFI!I5-CESFI!J5)+(CEO!I5-CEO!J5)+(CAV!I5-CAV!J5)</f>
        <v>10</v>
      </c>
      <c r="K5" s="68">
        <f t="shared" ref="K5:K28" si="0">I5-J5</f>
        <v>0</v>
      </c>
      <c r="L5" s="37">
        <f t="shared" ref="L5:L20" si="1">H5*I5</f>
        <v>2220</v>
      </c>
      <c r="M5" s="38">
        <f t="shared" ref="M5:M20" si="2">H5*J5</f>
        <v>2220</v>
      </c>
    </row>
    <row r="6" spans="1:13" ht="60" x14ac:dyDescent="0.25">
      <c r="A6" s="72"/>
      <c r="B6" s="72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5">
        <f>Reitoria!I6+CEAD!I6+ESAG!I6+CEART!I6+CCT!I6+CEPLAN!I6+CERES!I6+CEAVI!I6+CESFI!I6+CEO!I6+CAV!I6</f>
        <v>4</v>
      </c>
      <c r="J6" s="65">
        <f>(Reitoria!I6-Reitoria!J6)+(CEAD!I6-CEAD!J6)+(ESAG!I6-ESAG!J6)+(CEART!I6-CEART!J6)+(CCT!I6-CCT!J6)+(CEPLAN!I6-CEPLAN!J6)+(CERES!I6-CERES!J6)+(CEAVI!I6-CEAVI!J6)+(CESFI!I6-CESFI!J6)+(CEO!I6-CEO!J6)+(CAV!I6-CAV!J6)</f>
        <v>4</v>
      </c>
      <c r="K6" s="68">
        <f t="shared" si="0"/>
        <v>0</v>
      </c>
      <c r="L6" s="37">
        <f t="shared" si="1"/>
        <v>748.8</v>
      </c>
      <c r="M6" s="38">
        <f t="shared" si="2"/>
        <v>748.8</v>
      </c>
    </row>
    <row r="7" spans="1:13" ht="75" x14ac:dyDescent="0.25">
      <c r="A7" s="72"/>
      <c r="B7" s="72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5">
        <f>Reitoria!I7+CEAD!I7+ESAG!I7+CEART!I7+CCT!I7+CEPLAN!I7+CERES!I7+CEAVI!I7+CESFI!I7+CEO!I7+CAV!I7</f>
        <v>6</v>
      </c>
      <c r="J7" s="65">
        <f>(Reitoria!I7-Reitoria!J7)+(CEAD!I7-CEAD!J7)+(ESAG!I7-ESAG!J7)+(CEART!I7-CEART!J7)+(CCT!I7-CCT!J7)+(CEPLAN!I7-CEPLAN!J7)+(CERES!I7-CERES!J7)+(CEAVI!I7-CEAVI!J7)+(CESFI!I7-CESFI!J7)+(CEO!I7-CEO!J7)+(CAV!I7-CAV!J7)</f>
        <v>6</v>
      </c>
      <c r="K7" s="68">
        <f t="shared" si="0"/>
        <v>0</v>
      </c>
      <c r="L7" s="37">
        <f t="shared" si="1"/>
        <v>1548</v>
      </c>
      <c r="M7" s="38">
        <f t="shared" si="2"/>
        <v>1548</v>
      </c>
    </row>
    <row r="8" spans="1:13" ht="60" x14ac:dyDescent="0.25">
      <c r="A8" s="72"/>
      <c r="B8" s="72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5">
        <f>Reitoria!I8+CEAD!I8+ESAG!I8+CEART!I8+CCT!I8+CEPLAN!I8+CERES!I8+CEAVI!I8+CESFI!I8+CEO!I8+CAV!I8</f>
        <v>56</v>
      </c>
      <c r="J8" s="65">
        <f>(Reitoria!I8-Reitoria!J8)+(CEAD!I8-CEAD!J8)+(ESAG!I8-ESAG!J8)+(CEART!I8-CEART!J8)+(CCT!I8-CCT!J8)+(CEPLAN!I8-CEPLAN!J8)+(CERES!I8-CERES!J8)+(CEAVI!I8-CEAVI!J8)+(CESFI!I8-CESFI!J8)+(CEO!I8-CEO!J8)+(CAV!I8-CAV!J8)</f>
        <v>44</v>
      </c>
      <c r="K8" s="68">
        <f t="shared" si="0"/>
        <v>12</v>
      </c>
      <c r="L8" s="37">
        <f t="shared" si="1"/>
        <v>11144</v>
      </c>
      <c r="M8" s="38">
        <f t="shared" si="2"/>
        <v>8756</v>
      </c>
    </row>
    <row r="9" spans="1:13" ht="60" x14ac:dyDescent="0.25">
      <c r="A9" s="72"/>
      <c r="B9" s="72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5">
        <f>Reitoria!I9+CEAD!I9+ESAG!I9+CEART!I9+CCT!I9+CEPLAN!I9+CERES!I9+CEAVI!I9+CESFI!I9+CEO!I9+CAV!I9</f>
        <v>34</v>
      </c>
      <c r="J9" s="65">
        <f>(Reitoria!I9-Reitoria!J9)+(CEAD!I9-CEAD!J9)+(ESAG!I9-ESAG!J9)+(CEART!I9-CEART!J9)+(CCT!I9-CCT!J9)+(CEPLAN!I9-CEPLAN!J9)+(CERES!I9-CERES!J9)+(CEAVI!I9-CEAVI!J9)+(CESFI!I9-CESFI!J9)+(CEO!I9-CEO!J9)+(CAV!I9-CAV!J9)</f>
        <v>24</v>
      </c>
      <c r="K9" s="68">
        <f t="shared" si="0"/>
        <v>10</v>
      </c>
      <c r="L9" s="37">
        <f t="shared" si="1"/>
        <v>7174</v>
      </c>
      <c r="M9" s="38">
        <f t="shared" si="2"/>
        <v>5064</v>
      </c>
    </row>
    <row r="10" spans="1:13" ht="60" x14ac:dyDescent="0.25">
      <c r="A10" s="72"/>
      <c r="B10" s="72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5">
        <f>Reitoria!I10+CEAD!I10+ESAG!I10+CEART!I10+CCT!I10+CEPLAN!I10+CERES!I10+CEAVI!I10+CESFI!I10+CEO!I10+CAV!I10</f>
        <v>25</v>
      </c>
      <c r="J10" s="65">
        <f>(Reitoria!I10-Reitoria!J10)+(CEAD!I10-CEAD!J10)+(ESAG!I10-ESAG!J10)+(CEART!I10-CEART!J10)+(CCT!I10-CCT!J10)+(CEPLAN!I10-CEPLAN!J10)+(CERES!I10-CERES!J10)+(CEAVI!I10-CEAVI!J10)+(CESFI!I10-CESFI!J10)+(CEO!I10-CEO!J10)+(CAV!I10-CAV!J10)</f>
        <v>22</v>
      </c>
      <c r="K10" s="68">
        <f t="shared" si="0"/>
        <v>3</v>
      </c>
      <c r="L10" s="37">
        <f t="shared" si="1"/>
        <v>4975</v>
      </c>
      <c r="M10" s="38">
        <f t="shared" si="2"/>
        <v>4378</v>
      </c>
    </row>
    <row r="11" spans="1:13" ht="60" x14ac:dyDescent="0.25">
      <c r="A11" s="72"/>
      <c r="B11" s="72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5">
        <f>Reitoria!I11+CEAD!I11+ESAG!I11+CEART!I11+CCT!I11+CEPLAN!I11+CERES!I11+CEAVI!I11+CESFI!I11+CEO!I11+CAV!I11</f>
        <v>44</v>
      </c>
      <c r="J11" s="65">
        <f>(Reitoria!I11-Reitoria!J11)+(CEAD!I11-CEAD!J11)+(ESAG!I11-ESAG!J11)+(CEART!I11-CEART!J11)+(CCT!I11-CCT!J11)+(CEPLAN!I11-CEPLAN!J11)+(CERES!I11-CERES!J11)+(CEAVI!I11-CEAVI!J11)+(CESFI!I11-CESFI!J11)+(CEO!I11-CEO!J11)+(CAV!I11-CAV!J11)</f>
        <v>32</v>
      </c>
      <c r="K11" s="68">
        <f t="shared" si="0"/>
        <v>12</v>
      </c>
      <c r="L11" s="37">
        <f t="shared" si="1"/>
        <v>15444</v>
      </c>
      <c r="M11" s="38">
        <f t="shared" si="2"/>
        <v>11232</v>
      </c>
    </row>
    <row r="12" spans="1:13" ht="60" x14ac:dyDescent="0.25">
      <c r="A12" s="72"/>
      <c r="B12" s="72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5">
        <f>Reitoria!I12+CEAD!I12+ESAG!I12+CEART!I12+CCT!I12+CEPLAN!I12+CERES!I12+CEAVI!I12+CESFI!I12+CEO!I12+CAV!I12</f>
        <v>4</v>
      </c>
      <c r="J12" s="65">
        <f>(Reitoria!I12-Reitoria!J12)+(CEAD!I12-CEAD!J12)+(ESAG!I12-ESAG!J12)+(CEART!I12-CEART!J12)+(CCT!I12-CCT!J12)+(CEPLAN!I12-CEPLAN!J12)+(CERES!I12-CERES!J12)+(CEAVI!I12-CEAVI!J12)+(CESFI!I12-CESFI!J12)+(CEO!I12-CEO!J12)+(CAV!I12-CAV!J12)</f>
        <v>0</v>
      </c>
      <c r="K12" s="68">
        <f t="shared" si="0"/>
        <v>4</v>
      </c>
      <c r="L12" s="37">
        <f t="shared" si="1"/>
        <v>1312</v>
      </c>
      <c r="M12" s="38">
        <f t="shared" si="2"/>
        <v>0</v>
      </c>
    </row>
    <row r="13" spans="1:13" ht="60" x14ac:dyDescent="0.25">
      <c r="A13" s="72"/>
      <c r="B13" s="72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5">
        <f>Reitoria!I13+CEAD!I13+ESAG!I13+CEART!I13+CCT!I13+CEPLAN!I13+CERES!I13+CEAVI!I13+CESFI!I13+CEO!I13+CAV!I13</f>
        <v>36</v>
      </c>
      <c r="J13" s="65">
        <f>(Reitoria!I13-Reitoria!J13)+(CEAD!I13-CEAD!J13)+(ESAG!I13-ESAG!J13)+(CEART!I13-CEART!J13)+(CCT!I13-CCT!J13)+(CEPLAN!I13-CEPLAN!J13)+(CERES!I13-CERES!J13)+(CEAVI!I13-CEAVI!J13)+(CESFI!I13-CESFI!J13)+(CEO!I13-CEO!J13)+(CAV!I13-CAV!J13)</f>
        <v>28</v>
      </c>
      <c r="K13" s="68">
        <f t="shared" si="0"/>
        <v>8</v>
      </c>
      <c r="L13" s="37">
        <f t="shared" si="1"/>
        <v>9720</v>
      </c>
      <c r="M13" s="38">
        <f t="shared" si="2"/>
        <v>7560</v>
      </c>
    </row>
    <row r="14" spans="1:13" ht="60" x14ac:dyDescent="0.25">
      <c r="A14" s="72"/>
      <c r="B14" s="72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5">
        <f>Reitoria!I14+CEAD!I14+ESAG!I14+CEART!I14+CCT!I14+CEPLAN!I14+CERES!I14+CEAVI!I14+CESFI!I14+CEO!I14+CAV!I14</f>
        <v>18</v>
      </c>
      <c r="J14" s="65">
        <f>(Reitoria!I14-Reitoria!J14)+(CEAD!I14-CEAD!J14)+(ESAG!I14-ESAG!J14)+(CEART!I14-CEART!J14)+(CCT!I14-CCT!J14)+(CEPLAN!I14-CEPLAN!J14)+(CERES!I14-CERES!J14)+(CEAVI!I14-CEAVI!J14)+(CESFI!I14-CESFI!J14)+(CEO!I14-CEO!J14)+(CAV!I14-CAV!J14)</f>
        <v>0</v>
      </c>
      <c r="K14" s="68">
        <f t="shared" si="0"/>
        <v>18</v>
      </c>
      <c r="L14" s="37">
        <f t="shared" si="1"/>
        <v>7380</v>
      </c>
      <c r="M14" s="38">
        <f t="shared" si="2"/>
        <v>0</v>
      </c>
    </row>
    <row r="15" spans="1:13" ht="60" x14ac:dyDescent="0.25">
      <c r="A15" s="72"/>
      <c r="B15" s="72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5">
        <f>Reitoria!I15+CEAD!I15+ESAG!I15+CEART!I15+CCT!I15+CEPLAN!I15+CERES!I15+CEAVI!I15+CESFI!I15+CEO!I15+CAV!I15</f>
        <v>10</v>
      </c>
      <c r="J15" s="65">
        <f>(Reitoria!I15-Reitoria!J15)+(CEAD!I15-CEAD!J15)+(ESAG!I15-ESAG!J15)+(CEART!I15-CEART!J15)+(CCT!I15-CCT!J15)+(CEPLAN!I15-CEPLAN!J15)+(CERES!I15-CERES!J15)+(CEAVI!I15-CEAVI!J15)+(CESFI!I15-CESFI!J15)+(CEO!I15-CEO!J15)+(CAV!I15-CAV!J15)</f>
        <v>0</v>
      </c>
      <c r="K15" s="68">
        <f t="shared" si="0"/>
        <v>10</v>
      </c>
      <c r="L15" s="37">
        <f t="shared" si="1"/>
        <v>3750</v>
      </c>
      <c r="M15" s="38">
        <f t="shared" si="2"/>
        <v>0</v>
      </c>
    </row>
    <row r="16" spans="1:13" ht="75" x14ac:dyDescent="0.25">
      <c r="A16" s="72"/>
      <c r="B16" s="72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5">
        <f>Reitoria!I16+CEAD!I16+ESAG!I16+CEART!I16+CCT!I16+CEPLAN!I16+CERES!I16+CEAVI!I16+CESFI!I16+CEO!I16+CAV!I16</f>
        <v>8</v>
      </c>
      <c r="J16" s="65">
        <f>(Reitoria!I16-Reitoria!J16)+(CEAD!I16-CEAD!J16)+(ESAG!I16-ESAG!J16)+(CEART!I16-CEART!J16)+(CCT!I16-CCT!J16)+(CEPLAN!I16-CEPLAN!J16)+(CERES!I16-CERES!J16)+(CEAVI!I16-CEAVI!J16)+(CESFI!I16-CESFI!J16)+(CEO!I16-CEO!J16)+(CAV!I16-CAV!J16)</f>
        <v>8</v>
      </c>
      <c r="K16" s="68">
        <f t="shared" si="0"/>
        <v>0</v>
      </c>
      <c r="L16" s="37">
        <f t="shared" si="1"/>
        <v>2624</v>
      </c>
      <c r="M16" s="38">
        <f t="shared" si="2"/>
        <v>2624</v>
      </c>
    </row>
    <row r="17" spans="1:13" ht="60" x14ac:dyDescent="0.25">
      <c r="A17" s="72"/>
      <c r="B17" s="72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5">
        <f>Reitoria!I17+CEAD!I17+ESAG!I17+CEART!I17+CCT!I17+CEPLAN!I17+CERES!I17+CEAVI!I17+CESFI!I17+CEO!I17+CAV!I17</f>
        <v>10</v>
      </c>
      <c r="J17" s="65">
        <f>(Reitoria!I17-Reitoria!J17)+(CEAD!I17-CEAD!J17)+(ESAG!I17-ESAG!J17)+(CEART!I17-CEART!J17)+(CCT!I17-CCT!J17)+(CEPLAN!I17-CEPLAN!J17)+(CERES!I17-CERES!J17)+(CEAVI!I17-CEAVI!J17)+(CESFI!I17-CESFI!J17)+(CEO!I17-CEO!J17)+(CAV!I17-CAV!J17)</f>
        <v>10</v>
      </c>
      <c r="K17" s="68">
        <f t="shared" si="0"/>
        <v>0</v>
      </c>
      <c r="L17" s="37">
        <f t="shared" si="1"/>
        <v>3350</v>
      </c>
      <c r="M17" s="38">
        <f t="shared" si="2"/>
        <v>3350</v>
      </c>
    </row>
    <row r="18" spans="1:13" ht="60" x14ac:dyDescent="0.25">
      <c r="A18" s="72"/>
      <c r="B18" s="72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5">
        <f>Reitoria!I18+CEAD!I18+ESAG!I18+CEART!I18+CCT!I18+CEPLAN!I18+CERES!I18+CEAVI!I18+CESFI!I18+CEO!I18+CAV!I18</f>
        <v>4</v>
      </c>
      <c r="J18" s="65">
        <f>(Reitoria!I18-Reitoria!J18)+(CEAD!I18-CEAD!J18)+(ESAG!I18-ESAG!J18)+(CEART!I18-CEART!J18)+(CCT!I18-CCT!J18)+(CEPLAN!I18-CEPLAN!J18)+(CERES!I18-CERES!J18)+(CEAVI!I18-CEAVI!J18)+(CESFI!I18-CESFI!J18)+(CEO!I18-CEO!J18)+(CAV!I18-CAV!J18)</f>
        <v>4</v>
      </c>
      <c r="K18" s="68">
        <f t="shared" si="0"/>
        <v>0</v>
      </c>
      <c r="L18" s="37">
        <f t="shared" si="1"/>
        <v>1340</v>
      </c>
      <c r="M18" s="38">
        <f t="shared" si="2"/>
        <v>1340</v>
      </c>
    </row>
    <row r="19" spans="1:13" ht="60" x14ac:dyDescent="0.25">
      <c r="A19" s="72"/>
      <c r="B19" s="72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5">
        <f>Reitoria!I19+CEAD!I19+ESAG!I19+CEART!I19+CCT!I19+CEPLAN!I19+CERES!I19+CEAVI!I19+CESFI!I19+CEO!I19+CAV!I19</f>
        <v>4</v>
      </c>
      <c r="J19" s="65">
        <f>(Reitoria!I19-Reitoria!J19)+(CEAD!I19-CEAD!J19)+(ESAG!I19-ESAG!J19)+(CEART!I19-CEART!J19)+(CCT!I19-CCT!J19)+(CEPLAN!I19-CEPLAN!J19)+(CERES!I19-CERES!J19)+(CEAVI!I19-CEAVI!J19)+(CESFI!I19-CESFI!J19)+(CEO!I19-CEO!J19)+(CAV!I19-CAV!J19)</f>
        <v>0</v>
      </c>
      <c r="K19" s="68">
        <f t="shared" si="0"/>
        <v>4</v>
      </c>
      <c r="L19" s="37">
        <f t="shared" si="1"/>
        <v>1684</v>
      </c>
      <c r="M19" s="38">
        <f t="shared" si="2"/>
        <v>0</v>
      </c>
    </row>
    <row r="20" spans="1:13" ht="75" x14ac:dyDescent="0.25">
      <c r="A20" s="73" t="s">
        <v>104</v>
      </c>
      <c r="B20" s="73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5">
        <f>Reitoria!I20+CEAD!I20+ESAG!I20+CEART!I20+CCT!I20+CEPLAN!I20+CERES!I20+CEAVI!I20+CESFI!I20+CEO!I20+CAV!I20</f>
        <v>4</v>
      </c>
      <c r="J20" s="65">
        <f>(Reitoria!I20-Reitoria!J20)+(CEAD!I20-CEAD!J20)+(ESAG!I20-ESAG!J20)+(CEART!I20-CEART!J20)+(CCT!I20-CCT!J20)+(CEPLAN!I20-CEPLAN!J20)+(CERES!I20-CERES!J20)+(CEAVI!I20-CEAVI!J20)+(CESFI!I20-CESFI!J20)+(CEO!I20-CEO!J20)+(CAV!I20-CAV!J20)</f>
        <v>2</v>
      </c>
      <c r="K20" s="68">
        <f t="shared" si="0"/>
        <v>2</v>
      </c>
      <c r="L20" s="37">
        <f t="shared" si="1"/>
        <v>668</v>
      </c>
      <c r="M20" s="38">
        <f t="shared" si="2"/>
        <v>334</v>
      </c>
    </row>
    <row r="21" spans="1:13" ht="75" x14ac:dyDescent="0.25">
      <c r="A21" s="73"/>
      <c r="B21" s="73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5">
        <f>Reitoria!I21+CEAD!I21+ESAG!I21+CEART!I21+CCT!I21+CEPLAN!I21+CERES!I21+CEAVI!I21+CESFI!I21+CEO!I21+CAV!I21</f>
        <v>4</v>
      </c>
      <c r="J21" s="65">
        <f>(Reitoria!I21-Reitoria!J21)+(CEAD!I21-CEAD!J21)+(ESAG!I21-ESAG!J21)+(CEART!I21-CEART!J21)+(CCT!I21-CCT!J21)+(CEPLAN!I21-CEPLAN!J21)+(CERES!I21-CERES!J21)+(CEAVI!I21-CEAVI!J21)+(CESFI!I21-CESFI!J21)+(CEO!I21-CEO!J21)+(CAV!I21-CAV!J21)</f>
        <v>2</v>
      </c>
      <c r="K21" s="68">
        <f t="shared" si="0"/>
        <v>2</v>
      </c>
      <c r="L21" s="37">
        <f t="shared" ref="L21:L28" si="3">H21*I21</f>
        <v>1296</v>
      </c>
      <c r="M21" s="38">
        <f t="shared" ref="M21:M28" si="4">H21*J21</f>
        <v>648</v>
      </c>
    </row>
    <row r="22" spans="1:13" ht="75" x14ac:dyDescent="0.25">
      <c r="A22" s="73"/>
      <c r="B22" s="73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5">
        <f>Reitoria!I22+CEAD!I22+ESAG!I22+CEART!I22+CCT!I22+CEPLAN!I22+CERES!I22+CEAVI!I22+CESFI!I22+CEO!I22+CAV!I22</f>
        <v>8</v>
      </c>
      <c r="J22" s="65">
        <f>(Reitoria!I22-Reitoria!J22)+(CEAD!I22-CEAD!J22)+(ESAG!I22-ESAG!J22)+(CEART!I22-CEART!J22)+(CCT!I22-CCT!J22)+(CEPLAN!I22-CEPLAN!J22)+(CERES!I22-CERES!J22)+(CEAVI!I22-CEAVI!J22)+(CESFI!I22-CESFI!J22)+(CEO!I22-CEO!J22)+(CAV!I22-CAV!J22)</f>
        <v>4</v>
      </c>
      <c r="K22" s="68">
        <f t="shared" si="0"/>
        <v>4</v>
      </c>
      <c r="L22" s="37">
        <f t="shared" si="3"/>
        <v>4080</v>
      </c>
      <c r="M22" s="38">
        <f t="shared" si="4"/>
        <v>2040</v>
      </c>
    </row>
    <row r="23" spans="1:13" ht="75" x14ac:dyDescent="0.25">
      <c r="A23" s="73"/>
      <c r="B23" s="73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5">
        <f>Reitoria!I23+CEAD!I23+ESAG!I23+CEART!I23+CCT!I23+CEPLAN!I23+CERES!I23+CEAVI!I23+CESFI!I23+CEO!I23+CAV!I23</f>
        <v>4</v>
      </c>
      <c r="J23" s="65">
        <f>(Reitoria!I23-Reitoria!J23)+(CEAD!I23-CEAD!J23)+(ESAG!I23-ESAG!J23)+(CEART!I23-CEART!J23)+(CCT!I23-CCT!J23)+(CEPLAN!I23-CEPLAN!J23)+(CERES!I23-CERES!J23)+(CEAVI!I23-CEAVI!J23)+(CESFI!I23-CESFI!J23)+(CEO!I23-CEO!J23)+(CAV!I23-CAV!J23)</f>
        <v>2</v>
      </c>
      <c r="K23" s="68">
        <f t="shared" si="0"/>
        <v>2</v>
      </c>
      <c r="L23" s="37">
        <f t="shared" si="3"/>
        <v>4004</v>
      </c>
      <c r="M23" s="38">
        <f t="shared" si="4"/>
        <v>2002</v>
      </c>
    </row>
    <row r="24" spans="1:13" ht="75" x14ac:dyDescent="0.25">
      <c r="A24" s="73"/>
      <c r="B24" s="73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5">
        <f>Reitoria!I24+CEAD!I24+ESAG!I24+CEART!I24+CCT!I24+CEPLAN!I24+CERES!I24+CEAVI!I24+CESFI!I24+CEO!I24+CAV!I24</f>
        <v>4</v>
      </c>
      <c r="J24" s="65">
        <f>(Reitoria!I24-Reitoria!J24)+(CEAD!I24-CEAD!J24)+(ESAG!I24-ESAG!J24)+(CEART!I24-CEART!J24)+(CCT!I24-CCT!J24)+(CEPLAN!I24-CEPLAN!J24)+(CERES!I24-CERES!J24)+(CEAVI!I24-CEAVI!J24)+(CESFI!I24-CESFI!J24)+(CEO!I24-CEO!J24)+(CAV!I24-CAV!J24)</f>
        <v>2</v>
      </c>
      <c r="K24" s="68">
        <f t="shared" si="0"/>
        <v>2</v>
      </c>
      <c r="L24" s="37">
        <f t="shared" si="3"/>
        <v>3532</v>
      </c>
      <c r="M24" s="38">
        <f t="shared" si="4"/>
        <v>1766</v>
      </c>
    </row>
    <row r="25" spans="1:13" ht="75" x14ac:dyDescent="0.25">
      <c r="A25" s="73"/>
      <c r="B25" s="73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5">
        <f>Reitoria!I25+CEAD!I25+ESAG!I25+CEART!I25+CCT!I25+CEPLAN!I25+CERES!I25+CEAVI!I25+CESFI!I25+CEO!I25+CAV!I25</f>
        <v>4</v>
      </c>
      <c r="J25" s="65">
        <f>(Reitoria!I25-Reitoria!J25)+(CEAD!I25-CEAD!J25)+(ESAG!I25-ESAG!J25)+(CEART!I25-CEART!J25)+(CCT!I25-CCT!J25)+(CEPLAN!I25-CEPLAN!J25)+(CERES!I25-CERES!J25)+(CEAVI!I25-CEAVI!J25)+(CESFI!I25-CESFI!J25)+(CEO!I25-CEO!J25)+(CAV!I25-CAV!J25)</f>
        <v>2</v>
      </c>
      <c r="K25" s="68">
        <f t="shared" si="0"/>
        <v>2</v>
      </c>
      <c r="L25" s="37">
        <f t="shared" si="3"/>
        <v>6030</v>
      </c>
      <c r="M25" s="38">
        <f t="shared" si="4"/>
        <v>3015</v>
      </c>
    </row>
    <row r="26" spans="1:13" ht="75" x14ac:dyDescent="0.25">
      <c r="A26" s="73"/>
      <c r="B26" s="73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5">
        <f>Reitoria!I26+CEAD!I26+ESAG!I26+CEART!I26+CCT!I26+CEPLAN!I26+CERES!I26+CEAVI!I26+CESFI!I26+CEO!I26+CAV!I26</f>
        <v>4</v>
      </c>
      <c r="J26" s="65">
        <f>(Reitoria!I26-Reitoria!J26)+(CEAD!I26-CEAD!J26)+(ESAG!I26-ESAG!J26)+(CEART!I26-CEART!J26)+(CCT!I26-CCT!J26)+(CEPLAN!I26-CEPLAN!J26)+(CERES!I26-CERES!J26)+(CEAVI!I26-CEAVI!J26)+(CESFI!I26-CESFI!J26)+(CEO!I26-CEO!J26)+(CAV!I26-CAV!J26)</f>
        <v>2</v>
      </c>
      <c r="K26" s="68">
        <f t="shared" si="0"/>
        <v>2</v>
      </c>
      <c r="L26" s="37">
        <f t="shared" si="3"/>
        <v>8390</v>
      </c>
      <c r="M26" s="38">
        <f t="shared" si="4"/>
        <v>4195</v>
      </c>
    </row>
    <row r="27" spans="1:13" ht="60" x14ac:dyDescent="0.25">
      <c r="A27" s="74" t="s">
        <v>103</v>
      </c>
      <c r="B27" s="73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5">
        <f>Reitoria!I27+CEAD!I27+ESAG!I27+CEART!I27+CCT!I27+CEPLAN!I27+CERES!I27+CEAVI!I27+CESFI!I27+CEO!I27+CAV!I27</f>
        <v>35</v>
      </c>
      <c r="J27" s="65">
        <f>(Reitoria!I27-Reitoria!J27)+(CEAD!I27-CEAD!J27)+(ESAG!I27-ESAG!J27)+(CEART!I27-CEART!J27)+(CCT!I27-CCT!J27)+(CEPLAN!I27-CEPLAN!J27)+(CERES!I27-CERES!J27)+(CEAVI!I27-CEAVI!J27)+(CESFI!I27-CESFI!J27)+(CEO!I27-CEO!J27)+(CAV!I27-CAV!J27)</f>
        <v>32</v>
      </c>
      <c r="K27" s="68">
        <f t="shared" si="0"/>
        <v>3</v>
      </c>
      <c r="L27" s="37">
        <f t="shared" si="3"/>
        <v>20475</v>
      </c>
      <c r="M27" s="38">
        <f t="shared" si="4"/>
        <v>18720</v>
      </c>
    </row>
    <row r="28" spans="1:13" ht="75" x14ac:dyDescent="0.25">
      <c r="A28" s="74"/>
      <c r="B28" s="73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5">
        <f>Reitoria!I28+CEAD!I28+ESAG!I28+CEART!I28+CCT!I28+CEPLAN!I28+CERES!I28+CEAVI!I28+CESFI!I28+CEO!I28+CAV!I28</f>
        <v>4</v>
      </c>
      <c r="J28" s="65">
        <f>(Reitoria!I28-Reitoria!J28)+(CEAD!I28-CEAD!J28)+(ESAG!I28-ESAG!J28)+(CEART!I28-CEART!J28)+(CCT!I28-CCT!J28)+(CEPLAN!I28-CEPLAN!J28)+(CERES!I28-CERES!J28)+(CEAVI!I28-CEAVI!J28)+(CESFI!I28-CESFI!J28)+(CEO!I28-CEO!J28)+(CAV!I28-CAV!J28)</f>
        <v>4</v>
      </c>
      <c r="K28" s="68">
        <f t="shared" si="0"/>
        <v>0</v>
      </c>
      <c r="L28" s="37">
        <f t="shared" si="3"/>
        <v>4680</v>
      </c>
      <c r="M28" s="38">
        <f t="shared" si="4"/>
        <v>4680</v>
      </c>
    </row>
    <row r="29" spans="1:13" x14ac:dyDescent="0.25">
      <c r="K29" s="42"/>
      <c r="L29" s="37">
        <f>SUM(L4:L28)</f>
        <v>136446.79999999999</v>
      </c>
      <c r="M29" s="38">
        <f>SUM(M4:M28)</f>
        <v>87764.800000000003</v>
      </c>
    </row>
    <row r="30" spans="1:13" x14ac:dyDescent="0.25">
      <c r="D30" s="23" t="s">
        <v>49</v>
      </c>
    </row>
    <row r="31" spans="1:13" ht="15.75" x14ac:dyDescent="0.25">
      <c r="I31" s="81" t="s">
        <v>107</v>
      </c>
      <c r="J31" s="82"/>
      <c r="K31" s="82"/>
      <c r="L31" s="82"/>
      <c r="M31" s="83"/>
    </row>
    <row r="32" spans="1:13" ht="15.75" x14ac:dyDescent="0.25">
      <c r="I32" s="84" t="s">
        <v>108</v>
      </c>
      <c r="J32" s="85"/>
      <c r="K32" s="85"/>
      <c r="L32" s="85"/>
      <c r="M32" s="86"/>
    </row>
    <row r="33" spans="9:13" ht="15.75" x14ac:dyDescent="0.25">
      <c r="I33" s="75" t="s">
        <v>109</v>
      </c>
      <c r="J33" s="76"/>
      <c r="K33" s="76"/>
      <c r="L33" s="76"/>
      <c r="M33" s="77"/>
    </row>
    <row r="34" spans="9:13" ht="15.75" x14ac:dyDescent="0.25">
      <c r="I34" s="31" t="s">
        <v>42</v>
      </c>
      <c r="J34" s="32"/>
      <c r="K34" s="32"/>
      <c r="L34" s="32"/>
      <c r="M34" s="27">
        <f>L29</f>
        <v>136446.79999999999</v>
      </c>
    </row>
    <row r="35" spans="9:13" ht="15.75" x14ac:dyDescent="0.25">
      <c r="I35" s="33" t="s">
        <v>43</v>
      </c>
      <c r="J35" s="34"/>
      <c r="K35" s="34"/>
      <c r="L35" s="34"/>
      <c r="M35" s="28">
        <f>M29</f>
        <v>87764.800000000003</v>
      </c>
    </row>
    <row r="36" spans="9:13" ht="15.75" x14ac:dyDescent="0.25">
      <c r="I36" s="33" t="s">
        <v>44</v>
      </c>
      <c r="J36" s="34"/>
      <c r="K36" s="34"/>
      <c r="L36" s="34"/>
      <c r="M36" s="30"/>
    </row>
    <row r="37" spans="9:13" ht="15.75" x14ac:dyDescent="0.25">
      <c r="I37" s="35" t="s">
        <v>45</v>
      </c>
      <c r="J37" s="36"/>
      <c r="K37" s="36"/>
      <c r="L37" s="36"/>
      <c r="M37" s="29">
        <f>M35/M34</f>
        <v>0.64321625717862208</v>
      </c>
    </row>
    <row r="38" spans="9:13" ht="15.75" x14ac:dyDescent="0.25">
      <c r="I38" s="78" t="s">
        <v>136</v>
      </c>
      <c r="J38" s="79"/>
      <c r="K38" s="79"/>
      <c r="L38" s="79"/>
      <c r="M38" s="80"/>
    </row>
  </sheetData>
  <mergeCells count="14">
    <mergeCell ref="B27:B28"/>
    <mergeCell ref="I33:M33"/>
    <mergeCell ref="I38:M38"/>
    <mergeCell ref="I1:M1"/>
    <mergeCell ref="A2:M2"/>
    <mergeCell ref="I31:M31"/>
    <mergeCell ref="A4:A19"/>
    <mergeCell ref="I32:M32"/>
    <mergeCell ref="A1:C1"/>
    <mergeCell ref="D1:H1"/>
    <mergeCell ref="B4:B19"/>
    <mergeCell ref="A20:A26"/>
    <mergeCell ref="B20:B26"/>
    <mergeCell ref="A27:A2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sqref="A1:K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46.85546875" style="2" customWidth="1"/>
    <col min="5" max="5" width="13.7109375" style="2" customWidth="1"/>
    <col min="6" max="6" width="12.7109375" style="2" customWidth="1"/>
    <col min="7" max="7" width="11.42578125" style="18" customWidth="1"/>
    <col min="8" max="8" width="11.28515625" style="20" customWidth="1"/>
    <col min="9" max="9" width="13.28515625" style="47" customWidth="1"/>
    <col min="10" max="10" width="9.42578125" style="21" customWidth="1"/>
    <col min="11" max="11" width="13.140625" style="17" customWidth="1"/>
    <col min="12" max="16384" width="9.7109375" style="17"/>
  </cols>
  <sheetData>
    <row r="1" spans="1:11" ht="29.25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 t="s">
        <v>54</v>
      </c>
      <c r="I1" s="71"/>
      <c r="J1" s="71"/>
      <c r="K1" s="71"/>
    </row>
    <row r="2" spans="1:11" ht="29.25" customHeight="1" x14ac:dyDescent="0.25">
      <c r="A2" s="71" t="s">
        <v>106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9" t="s">
        <v>5</v>
      </c>
      <c r="H3" s="60" t="s">
        <v>110</v>
      </c>
      <c r="I3" s="69" t="s">
        <v>40</v>
      </c>
      <c r="J3" s="59" t="s">
        <v>111</v>
      </c>
      <c r="K3" s="59" t="s">
        <v>112</v>
      </c>
    </row>
    <row r="4" spans="1:11" ht="75.75" customHeight="1" x14ac:dyDescent="0.25">
      <c r="A4" s="72" t="s">
        <v>103</v>
      </c>
      <c r="B4" s="72">
        <v>1</v>
      </c>
      <c r="C4" s="64">
        <v>1</v>
      </c>
      <c r="D4" s="39" t="s">
        <v>55</v>
      </c>
      <c r="E4" s="41" t="s">
        <v>80</v>
      </c>
      <c r="F4" s="41" t="s">
        <v>81</v>
      </c>
      <c r="G4" s="43">
        <v>193</v>
      </c>
      <c r="H4" s="48">
        <v>41</v>
      </c>
      <c r="I4" s="50">
        <f>H4*G4</f>
        <v>7913</v>
      </c>
      <c r="J4" s="51">
        <v>5</v>
      </c>
      <c r="K4" s="49">
        <f>J4*G4</f>
        <v>965</v>
      </c>
    </row>
    <row r="5" spans="1:11" ht="75" x14ac:dyDescent="0.25">
      <c r="A5" s="72"/>
      <c r="B5" s="72"/>
      <c r="C5" s="40">
        <v>5</v>
      </c>
      <c r="D5" s="25" t="s">
        <v>59</v>
      </c>
      <c r="E5" s="24" t="s">
        <v>80</v>
      </c>
      <c r="F5" s="24" t="s">
        <v>85</v>
      </c>
      <c r="G5" s="26">
        <v>199</v>
      </c>
      <c r="H5" s="48">
        <v>49</v>
      </c>
      <c r="I5" s="50">
        <f>H5*G5</f>
        <v>9751</v>
      </c>
      <c r="J5" s="51">
        <v>7</v>
      </c>
      <c r="K5" s="49">
        <f>J5*G5</f>
        <v>1393</v>
      </c>
    </row>
    <row r="6" spans="1:11" x14ac:dyDescent="0.25">
      <c r="K6" s="49">
        <f>SUM(K4:K5)</f>
        <v>2358</v>
      </c>
    </row>
    <row r="8" spans="1:11" x14ac:dyDescent="0.25">
      <c r="D8" s="23" t="s">
        <v>113</v>
      </c>
      <c r="E8" s="52">
        <f>I4</f>
        <v>7913</v>
      </c>
    </row>
    <row r="9" spans="1:11" x14ac:dyDescent="0.25">
      <c r="D9" s="23" t="s">
        <v>114</v>
      </c>
      <c r="E9" s="53">
        <f>K4</f>
        <v>965</v>
      </c>
    </row>
    <row r="10" spans="1:11" x14ac:dyDescent="0.25">
      <c r="D10" s="23" t="s">
        <v>115</v>
      </c>
      <c r="E10" s="54">
        <f>E9/E8</f>
        <v>0.12195121951219512</v>
      </c>
    </row>
    <row r="11" spans="1:11" x14ac:dyDescent="0.25">
      <c r="E11" s="55"/>
    </row>
    <row r="12" spans="1:11" x14ac:dyDescent="0.25">
      <c r="D12" s="23" t="s">
        <v>116</v>
      </c>
      <c r="E12" s="52">
        <f>I5</f>
        <v>9751</v>
      </c>
    </row>
    <row r="13" spans="1:11" x14ac:dyDescent="0.25">
      <c r="D13" s="23" t="s">
        <v>117</v>
      </c>
      <c r="E13" s="53">
        <f>K5</f>
        <v>1393</v>
      </c>
    </row>
    <row r="14" spans="1:11" x14ac:dyDescent="0.25">
      <c r="D14" s="23" t="s">
        <v>118</v>
      </c>
      <c r="E14" s="54">
        <f>E13/E12</f>
        <v>0.14285714285714285</v>
      </c>
    </row>
  </sheetData>
  <mergeCells count="6">
    <mergeCell ref="A1:C1"/>
    <mergeCell ref="D1:G1"/>
    <mergeCell ref="H1:K1"/>
    <mergeCell ref="A2:K2"/>
    <mergeCell ref="A4:A5"/>
    <mergeCell ref="B4:B5"/>
  </mergeCells>
  <pageMargins left="0.511811024" right="0.511811024" top="0.78740157499999996" bottom="0.78740157499999996" header="0.31496062000000002" footer="0.31496062000000002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sqref="A1:K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46.85546875" style="2" customWidth="1"/>
    <col min="5" max="5" width="13.7109375" style="2" customWidth="1"/>
    <col min="6" max="6" width="12.7109375" style="2" customWidth="1"/>
    <col min="7" max="7" width="11.42578125" style="18" customWidth="1"/>
    <col min="8" max="8" width="11.28515625" style="20" customWidth="1"/>
    <col min="9" max="9" width="13.28515625" style="47" customWidth="1"/>
    <col min="10" max="10" width="9.42578125" style="21" customWidth="1"/>
    <col min="11" max="11" width="13.140625" style="17" customWidth="1"/>
    <col min="12" max="16384" width="9.7109375" style="17"/>
  </cols>
  <sheetData>
    <row r="1" spans="1:11" ht="29.25" customHeight="1" x14ac:dyDescent="0.25">
      <c r="A1" s="71" t="s">
        <v>52</v>
      </c>
      <c r="B1" s="71"/>
      <c r="C1" s="71"/>
      <c r="D1" s="71" t="s">
        <v>53</v>
      </c>
      <c r="E1" s="71"/>
      <c r="F1" s="71"/>
      <c r="G1" s="71"/>
      <c r="H1" s="71" t="s">
        <v>54</v>
      </c>
      <c r="I1" s="71"/>
      <c r="J1" s="71"/>
      <c r="K1" s="71"/>
    </row>
    <row r="2" spans="1:11" ht="29.25" customHeight="1" x14ac:dyDescent="0.25">
      <c r="A2" s="71" t="s">
        <v>106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8" customFormat="1" ht="45" x14ac:dyDescent="0.2">
      <c r="A3" s="57" t="s">
        <v>3</v>
      </c>
      <c r="B3" s="57" t="s">
        <v>1</v>
      </c>
      <c r="C3" s="58" t="s">
        <v>4</v>
      </c>
      <c r="D3" s="58" t="s">
        <v>6</v>
      </c>
      <c r="E3" s="58" t="s">
        <v>46</v>
      </c>
      <c r="F3" s="58" t="s">
        <v>47</v>
      </c>
      <c r="G3" s="59" t="s">
        <v>5</v>
      </c>
      <c r="H3" s="60" t="s">
        <v>110</v>
      </c>
      <c r="I3" s="69" t="s">
        <v>40</v>
      </c>
      <c r="J3" s="59" t="s">
        <v>111</v>
      </c>
      <c r="K3" s="59" t="s">
        <v>112</v>
      </c>
    </row>
    <row r="4" spans="1:11" ht="75.75" customHeight="1" x14ac:dyDescent="0.25">
      <c r="A4" s="64" t="s">
        <v>103</v>
      </c>
      <c r="B4" s="64">
        <v>1</v>
      </c>
      <c r="C4" s="40">
        <v>7</v>
      </c>
      <c r="D4" s="25" t="s">
        <v>61</v>
      </c>
      <c r="E4" s="24" t="s">
        <v>80</v>
      </c>
      <c r="F4" s="24" t="s">
        <v>86</v>
      </c>
      <c r="G4" s="43">
        <v>199</v>
      </c>
      <c r="H4" s="48">
        <v>20</v>
      </c>
      <c r="I4" s="50">
        <f>H4*G4</f>
        <v>3980</v>
      </c>
      <c r="J4" s="51">
        <v>5</v>
      </c>
      <c r="K4" s="49">
        <f>J4*G4</f>
        <v>995</v>
      </c>
    </row>
    <row r="6" spans="1:11" x14ac:dyDescent="0.25">
      <c r="D6" s="23" t="s">
        <v>119</v>
      </c>
      <c r="E6" s="52">
        <f>I4</f>
        <v>3980</v>
      </c>
    </row>
    <row r="7" spans="1:11" x14ac:dyDescent="0.25">
      <c r="D7" s="23" t="s">
        <v>120</v>
      </c>
      <c r="E7" s="53">
        <f>K4</f>
        <v>995</v>
      </c>
    </row>
    <row r="8" spans="1:11" x14ac:dyDescent="0.25">
      <c r="D8" s="23" t="s">
        <v>121</v>
      </c>
      <c r="E8" s="54">
        <f>E7/E6</f>
        <v>0.25</v>
      </c>
      <c r="F8" s="56"/>
    </row>
    <row r="9" spans="1:11" x14ac:dyDescent="0.25">
      <c r="E9" s="55"/>
    </row>
  </sheetData>
  <mergeCells count="4">
    <mergeCell ref="A1:C1"/>
    <mergeCell ref="D1:G1"/>
    <mergeCell ref="H1:K1"/>
    <mergeCell ref="A2:K2"/>
  </mergeCells>
  <pageMargins left="0.511811024" right="0.511811024" top="0.78740157499999996" bottom="0.78740157499999996" header="0.31496062000000002" footer="0.31496062000000002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8" t="s">
        <v>11</v>
      </c>
      <c r="B1" s="88"/>
      <c r="C1" s="88"/>
      <c r="D1" s="88"/>
      <c r="E1" s="88"/>
      <c r="F1" s="88"/>
      <c r="G1" s="88"/>
      <c r="H1" s="88"/>
    </row>
    <row r="2" spans="1:8" ht="20.25" x14ac:dyDescent="0.2">
      <c r="B2" s="5"/>
    </row>
    <row r="3" spans="1:8" ht="47.25" customHeight="1" x14ac:dyDescent="0.2">
      <c r="A3" s="89" t="s">
        <v>12</v>
      </c>
      <c r="B3" s="89"/>
      <c r="C3" s="89"/>
      <c r="D3" s="89"/>
      <c r="E3" s="89"/>
      <c r="F3" s="89"/>
      <c r="G3" s="89"/>
      <c r="H3" s="89"/>
    </row>
    <row r="4" spans="1:8" ht="35.25" customHeight="1" x14ac:dyDescent="0.2">
      <c r="B4" s="6"/>
    </row>
    <row r="5" spans="1:8" ht="15" customHeight="1" x14ac:dyDescent="0.2">
      <c r="A5" s="90" t="s">
        <v>13</v>
      </c>
      <c r="B5" s="90"/>
      <c r="C5" s="90"/>
      <c r="D5" s="90"/>
      <c r="E5" s="90"/>
      <c r="F5" s="90"/>
      <c r="G5" s="90"/>
      <c r="H5" s="90"/>
    </row>
    <row r="6" spans="1:8" ht="15" customHeight="1" x14ac:dyDescent="0.2">
      <c r="A6" s="90" t="s">
        <v>14</v>
      </c>
      <c r="B6" s="90"/>
      <c r="C6" s="90"/>
      <c r="D6" s="90"/>
      <c r="E6" s="90"/>
      <c r="F6" s="90"/>
      <c r="G6" s="90"/>
      <c r="H6" s="90"/>
    </row>
    <row r="7" spans="1:8" ht="15" customHeight="1" x14ac:dyDescent="0.2">
      <c r="A7" s="90" t="s">
        <v>15</v>
      </c>
      <c r="B7" s="90"/>
      <c r="C7" s="90"/>
      <c r="D7" s="90"/>
      <c r="E7" s="90"/>
      <c r="F7" s="90"/>
      <c r="G7" s="90"/>
      <c r="H7" s="90"/>
    </row>
    <row r="8" spans="1:8" ht="15" customHeight="1" x14ac:dyDescent="0.2">
      <c r="A8" s="90" t="s">
        <v>16</v>
      </c>
      <c r="B8" s="90"/>
      <c r="C8" s="90"/>
      <c r="D8" s="90"/>
      <c r="E8" s="90"/>
      <c r="F8" s="90"/>
      <c r="G8" s="90"/>
      <c r="H8" s="90"/>
    </row>
    <row r="9" spans="1:8" ht="30" customHeight="1" x14ac:dyDescent="0.2">
      <c r="B9" s="7"/>
    </row>
    <row r="10" spans="1:8" ht="105" customHeight="1" x14ac:dyDescent="0.2">
      <c r="A10" s="91" t="s">
        <v>17</v>
      </c>
      <c r="B10" s="91"/>
      <c r="C10" s="91"/>
      <c r="D10" s="91"/>
      <c r="E10" s="91"/>
      <c r="F10" s="91"/>
      <c r="G10" s="91"/>
      <c r="H10" s="9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92" t="s">
        <v>23</v>
      </c>
      <c r="B19" s="92"/>
      <c r="C19" s="92"/>
      <c r="D19" s="92"/>
      <c r="E19" s="92"/>
      <c r="F19" s="92"/>
      <c r="G19" s="92"/>
      <c r="H19" s="92"/>
    </row>
    <row r="20" spans="1:8" ht="14.25" x14ac:dyDescent="0.2">
      <c r="A20" s="93" t="s">
        <v>24</v>
      </c>
      <c r="B20" s="93"/>
      <c r="C20" s="93"/>
      <c r="D20" s="93"/>
      <c r="E20" s="93"/>
      <c r="F20" s="93"/>
      <c r="G20" s="93"/>
      <c r="H20" s="9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94" t="s">
        <v>25</v>
      </c>
      <c r="B24" s="94"/>
      <c r="C24" s="94"/>
      <c r="D24" s="94"/>
      <c r="E24" s="94"/>
      <c r="F24" s="94"/>
      <c r="G24" s="94"/>
      <c r="H24" s="94"/>
    </row>
    <row r="25" spans="1:8" ht="15" customHeight="1" x14ac:dyDescent="0.2">
      <c r="A25" s="94" t="s">
        <v>26</v>
      </c>
      <c r="B25" s="94"/>
      <c r="C25" s="94"/>
      <c r="D25" s="94"/>
      <c r="E25" s="94"/>
      <c r="F25" s="94"/>
      <c r="G25" s="94"/>
      <c r="H25" s="94"/>
    </row>
    <row r="26" spans="1:8" ht="15" customHeight="1" x14ac:dyDescent="0.2">
      <c r="A26" s="87" t="s">
        <v>27</v>
      </c>
      <c r="B26" s="87"/>
      <c r="C26" s="87"/>
      <c r="D26" s="87"/>
      <c r="E26" s="87"/>
      <c r="F26" s="87"/>
      <c r="G26" s="87"/>
      <c r="H26" s="8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2</vt:i4>
      </vt:variant>
    </vt:vector>
  </HeadingPairs>
  <TitlesOfParts>
    <vt:vector size="17" baseType="lpstr">
      <vt:lpstr>Reitoria</vt:lpstr>
      <vt:lpstr>CEAD</vt:lpstr>
      <vt:lpstr>ESAG</vt:lpstr>
      <vt:lpstr>CEART</vt:lpstr>
      <vt:lpstr>CCT</vt:lpstr>
      <vt:lpstr>CEPLAN</vt:lpstr>
      <vt:lpstr>CERES</vt:lpstr>
      <vt:lpstr>CEAVI</vt:lpstr>
      <vt:lpstr>CESFI</vt:lpstr>
      <vt:lpstr>CEO</vt:lpstr>
      <vt:lpstr>CAV</vt:lpstr>
      <vt:lpstr>GESTOR</vt:lpstr>
      <vt:lpstr>1º Aditivo - CEAD</vt:lpstr>
      <vt:lpstr>2º Aditivo - SETRAN</vt:lpstr>
      <vt:lpstr>Modelo Anexo II IN 002_2014</vt:lpstr>
      <vt:lpstr>'1º Aditivo - CEAD'!Area_de_impressao</vt:lpstr>
      <vt:lpstr>'2º Aditivo - SETRAN'!Area_de_impressao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2016-04-13T18:55:47Z</dcterms:modified>
</cp:coreProperties>
</file>